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o.zmievets\Desktop\"/>
    </mc:Choice>
  </mc:AlternateContent>
  <bookViews>
    <workbookView xWindow="0" yWindow="0" windowWidth="21570" windowHeight="8145"/>
  </bookViews>
  <sheets>
    <sheet name="Свод" sheetId="2" r:id="rId1"/>
  </sheets>
  <definedNames>
    <definedName name="_xlnm._FilterDatabase" localSheetId="0" hidden="1">Свод!$A$6:$AC$6</definedName>
    <definedName name="_xlnm.Print_Titles" localSheetId="0">Свод!$3:$4</definedName>
    <definedName name="_xlnm.Print_Area" localSheetId="0">Свод!$A$1:$O$1978</definedName>
  </definedNames>
  <calcPr calcId="152511"/>
</workbook>
</file>

<file path=xl/calcChain.xml><?xml version="1.0" encoding="utf-8"?>
<calcChain xmlns="http://schemas.openxmlformats.org/spreadsheetml/2006/main">
  <c r="E222" i="2" l="1"/>
  <c r="G256" i="2" l="1"/>
  <c r="G255" i="2"/>
  <c r="G254" i="2"/>
  <c r="G253" i="2"/>
  <c r="G252" i="2"/>
  <c r="G251" i="2"/>
  <c r="G250" i="2"/>
  <c r="G249" i="2"/>
  <c r="G248" i="2"/>
  <c r="G247" i="2"/>
  <c r="G797" i="2"/>
  <c r="G1817" i="2"/>
  <c r="G1814" i="2"/>
  <c r="G1659" i="2"/>
  <c r="F1658" i="2"/>
  <c r="G1652" i="2"/>
  <c r="F1648" i="2"/>
  <c r="E1648" i="2" s="1"/>
  <c r="G1645" i="2"/>
  <c r="F1645" i="2" s="1"/>
  <c r="E1630" i="2"/>
  <c r="E1631" i="2"/>
  <c r="E1632" i="2"/>
  <c r="E1633" i="2"/>
  <c r="E1634" i="2"/>
  <c r="E1635" i="2"/>
  <c r="E1636" i="2"/>
  <c r="E1637" i="2"/>
  <c r="E1638" i="2"/>
  <c r="E1639" i="2"/>
  <c r="E1640" i="2"/>
  <c r="E1629" i="2"/>
  <c r="G1640" i="2"/>
  <c r="G1639" i="2"/>
  <c r="G1638" i="2"/>
  <c r="G1637" i="2"/>
  <c r="G1636" i="2"/>
  <c r="G1635" i="2"/>
  <c r="G1634" i="2"/>
  <c r="G1633" i="2"/>
  <c r="G1632" i="2"/>
  <c r="G1631" i="2"/>
  <c r="G1630" i="2"/>
  <c r="G1629" i="2"/>
  <c r="F1627" i="2"/>
  <c r="F1626" i="2"/>
  <c r="F1625" i="2"/>
  <c r="F1624" i="2"/>
  <c r="I1623" i="2"/>
  <c r="G1585" i="2"/>
  <c r="G1507" i="2"/>
  <c r="G1886" i="2"/>
  <c r="G1872" i="2"/>
  <c r="I1851" i="2"/>
  <c r="G1831" i="2"/>
  <c r="G1830" i="2"/>
  <c r="G1829" i="2"/>
  <c r="G1828" i="2"/>
  <c r="G1827" i="2"/>
  <c r="G1826" i="2"/>
  <c r="G1825" i="2"/>
  <c r="G1824" i="2"/>
  <c r="G1823" i="2"/>
  <c r="G1811" i="2"/>
  <c r="G1810" i="2"/>
  <c r="G1809" i="2"/>
  <c r="G1808" i="2"/>
  <c r="G1807" i="2"/>
  <c r="G1763" i="2"/>
  <c r="G1762" i="2"/>
  <c r="G1761" i="2"/>
  <c r="G1744" i="2"/>
  <c r="G1741" i="2"/>
  <c r="J1740" i="2"/>
  <c r="G1740" i="2" s="1"/>
  <c r="J1739" i="2"/>
  <c r="G1739" i="2" s="1"/>
  <c r="J1738" i="2"/>
  <c r="G1738" i="2" s="1"/>
  <c r="G1724" i="2"/>
  <c r="G1714" i="2"/>
  <c r="G1713" i="2"/>
  <c r="G1712" i="2"/>
  <c r="G1711" i="2"/>
  <c r="G1710" i="2"/>
  <c r="G1709" i="2"/>
  <c r="G1708" i="2"/>
  <c r="G1707" i="2"/>
  <c r="G1706" i="2"/>
  <c r="G1705" i="2"/>
  <c r="G1704" i="2"/>
  <c r="G1703" i="2"/>
  <c r="G1702" i="2"/>
  <c r="G1701" i="2"/>
  <c r="G1700" i="2"/>
  <c r="G1699" i="2"/>
  <c r="H1698" i="2"/>
  <c r="G1698" i="2" s="1"/>
  <c r="G1697" i="2"/>
  <c r="G1688" i="2"/>
  <c r="G1673" i="2"/>
  <c r="N1673" i="2" s="1"/>
  <c r="G1672" i="2"/>
  <c r="M1672" i="2" s="1"/>
  <c r="G1669" i="2"/>
  <c r="G1668" i="2"/>
  <c r="G1667" i="2"/>
  <c r="G1666" i="2"/>
  <c r="G1665" i="2"/>
  <c r="G1664" i="2"/>
  <c r="G1663" i="2"/>
  <c r="G1662" i="2"/>
  <c r="G1661" i="2"/>
  <c r="G1123" i="2"/>
  <c r="G1144" i="2"/>
  <c r="G559" i="2"/>
  <c r="G638" i="2"/>
  <c r="G603" i="2"/>
  <c r="G583" i="2"/>
  <c r="E583" i="2" s="1"/>
  <c r="G568" i="2"/>
  <c r="F568" i="2" s="1"/>
  <c r="G461" i="2"/>
  <c r="G321" i="2"/>
  <c r="G59" i="2"/>
  <c r="G54" i="2"/>
  <c r="E54" i="2" s="1"/>
  <c r="G53" i="2"/>
  <c r="E53" i="2" s="1"/>
  <c r="G52" i="2"/>
  <c r="G10" i="2"/>
  <c r="G1341" i="2"/>
  <c r="G1340" i="2"/>
  <c r="G1339" i="2"/>
  <c r="G1338" i="2"/>
  <c r="G1337" i="2"/>
  <c r="G1336" i="2"/>
  <c r="G51" i="2"/>
  <c r="G50" i="2"/>
  <c r="G49" i="2"/>
  <c r="G474" i="2"/>
  <c r="G473" i="2"/>
  <c r="F1656" i="2"/>
  <c r="H1656" i="2" s="1"/>
  <c r="G1656" i="2" s="1"/>
  <c r="F1655" i="2"/>
  <c r="H1655" i="2" s="1"/>
  <c r="L1655" i="2" s="1"/>
  <c r="O1654" i="2"/>
  <c r="O1655" i="2" s="1"/>
  <c r="O1656" i="2" s="1"/>
  <c r="F1654" i="2"/>
  <c r="H1654" i="2" s="1"/>
  <c r="F1653" i="2"/>
  <c r="L1653" i="2" s="1"/>
  <c r="G1651" i="2"/>
  <c r="G1650" i="2"/>
  <c r="G1613" i="2"/>
  <c r="G1612" i="2"/>
  <c r="G1611" i="2"/>
  <c r="G1610" i="2"/>
  <c r="F1610" i="2" s="1"/>
  <c r="G1609" i="2"/>
  <c r="G1608" i="2"/>
  <c r="F1608" i="2" s="1"/>
  <c r="L1606" i="2"/>
  <c r="G1606" i="2"/>
  <c r="L1605" i="2"/>
  <c r="G1605" i="2"/>
  <c r="G1604" i="2"/>
  <c r="G1603" i="2"/>
  <c r="K1602" i="2"/>
  <c r="G1602" i="2"/>
  <c r="L1601" i="2"/>
  <c r="G1601" i="2"/>
  <c r="L1600" i="2"/>
  <c r="G1600" i="2"/>
  <c r="L1599" i="2"/>
  <c r="G1599" i="2"/>
  <c r="L1598" i="2"/>
  <c r="G1598" i="2"/>
  <c r="L1597" i="2"/>
  <c r="G1597" i="2"/>
  <c r="L1596" i="2"/>
  <c r="G1596" i="2"/>
  <c r="G1595" i="2"/>
  <c r="L1594" i="2"/>
  <c r="G1594" i="2"/>
  <c r="L1593" i="2"/>
  <c r="G1593" i="2"/>
  <c r="L1592" i="2"/>
  <c r="G1592" i="2"/>
  <c r="K1591" i="2"/>
  <c r="I1591" i="2"/>
  <c r="H1591" i="2"/>
  <c r="E1591" i="2"/>
  <c r="F1591" i="2" s="1"/>
  <c r="K1590" i="2"/>
  <c r="I1590" i="2"/>
  <c r="H1590" i="2"/>
  <c r="E1590" i="2"/>
  <c r="K1589" i="2"/>
  <c r="H1589" i="2"/>
  <c r="G1589" i="2" s="1"/>
  <c r="E1589" i="2"/>
  <c r="G1584" i="2"/>
  <c r="G1583" i="2"/>
  <c r="G1582" i="2"/>
  <c r="G1581" i="2"/>
  <c r="G1580" i="2"/>
  <c r="G1579" i="2"/>
  <c r="G1578" i="2"/>
  <c r="G1152" i="2"/>
  <c r="G1157" i="2"/>
  <c r="F1157" i="2"/>
  <c r="G1150" i="2"/>
  <c r="G1148" i="2"/>
  <c r="G1173" i="2"/>
  <c r="G1172" i="2"/>
  <c r="G1174" i="2"/>
  <c r="G1291" i="2"/>
  <c r="G1290" i="2"/>
  <c r="G1289" i="2"/>
  <c r="G1288" i="2"/>
  <c r="G1287" i="2"/>
  <c r="G1286" i="2"/>
  <c r="G1285" i="2"/>
  <c r="G1284" i="2"/>
  <c r="G1283" i="2"/>
  <c r="G1282" i="2"/>
  <c r="L1279" i="2"/>
  <c r="G1245" i="2"/>
  <c r="G1225" i="2"/>
  <c r="G1224" i="2"/>
  <c r="G1223" i="2"/>
  <c r="G573" i="2"/>
  <c r="G572" i="2"/>
  <c r="G571" i="2"/>
  <c r="E571" i="2" s="1"/>
  <c r="G570" i="2"/>
  <c r="G569" i="2"/>
  <c r="K298" i="2"/>
  <c r="I298" i="2"/>
  <c r="G298" i="2" s="1"/>
  <c r="L297" i="2"/>
  <c r="I297" i="2"/>
  <c r="H297" i="2"/>
  <c r="K296" i="2"/>
  <c r="I296" i="2"/>
  <c r="G296" i="2" s="1"/>
  <c r="G295" i="2"/>
  <c r="G294" i="2"/>
  <c r="K293" i="2"/>
  <c r="I293" i="2"/>
  <c r="H292" i="2"/>
  <c r="G292" i="2" s="1"/>
  <c r="G291" i="2"/>
  <c r="L290" i="2"/>
  <c r="I290" i="2"/>
  <c r="G290" i="2" s="1"/>
  <c r="L289" i="2"/>
  <c r="I289" i="2"/>
  <c r="G289" i="2" s="1"/>
  <c r="L288" i="2"/>
  <c r="G288" i="2"/>
  <c r="L287" i="2"/>
  <c r="I287" i="2"/>
  <c r="G287" i="2" s="1"/>
  <c r="L286" i="2"/>
  <c r="I286" i="2"/>
  <c r="G286" i="2" s="1"/>
  <c r="G285" i="2"/>
  <c r="K284" i="2"/>
  <c r="G284" i="2"/>
  <c r="G283" i="2"/>
  <c r="G282" i="2"/>
  <c r="G281" i="2"/>
  <c r="G280" i="2"/>
  <c r="G279" i="2"/>
  <c r="G278" i="2"/>
  <c r="G277" i="2"/>
  <c r="G276" i="2"/>
  <c r="G275" i="2"/>
  <c r="G274" i="2"/>
  <c r="E1712" i="2"/>
  <c r="K1698" i="2"/>
  <c r="F1698" i="2"/>
  <c r="N1672" i="2"/>
  <c r="K1669" i="2"/>
  <c r="L1669" i="2" s="1"/>
  <c r="F1669" i="2"/>
  <c r="K1668" i="2"/>
  <c r="L1668" i="2" s="1"/>
  <c r="F1668" i="2"/>
  <c r="F1667" i="2"/>
  <c r="K1666" i="2"/>
  <c r="L1666" i="2" s="1"/>
  <c r="F1666" i="2"/>
  <c r="K1665" i="2"/>
  <c r="L1665" i="2" s="1"/>
  <c r="F1665" i="2"/>
  <c r="K1664" i="2"/>
  <c r="F1664" i="2"/>
  <c r="K1663" i="2"/>
  <c r="M1663" i="2" s="1"/>
  <c r="N1663" i="2" s="1"/>
  <c r="E1475" i="2"/>
  <c r="N1474" i="2"/>
  <c r="H1473" i="2"/>
  <c r="G1471" i="2"/>
  <c r="G1470" i="2"/>
  <c r="G1469" i="2"/>
  <c r="G1468" i="2"/>
  <c r="G1467" i="2"/>
  <c r="G1466" i="2"/>
  <c r="G1465" i="2"/>
  <c r="G1464" i="2"/>
  <c r="G1462" i="2"/>
  <c r="G1461" i="2"/>
  <c r="G1460" i="2"/>
  <c r="G1459" i="2"/>
  <c r="G1458" i="2"/>
  <c r="G1444" i="2"/>
  <c r="K1442" i="2"/>
  <c r="G1442" i="2"/>
  <c r="F1442" i="2"/>
  <c r="E1442" i="2"/>
  <c r="G1435" i="2"/>
  <c r="G1433" i="2"/>
  <c r="G1432" i="2"/>
  <c r="G1431" i="2"/>
  <c r="G1430" i="2"/>
  <c r="G1429" i="2"/>
  <c r="G1428" i="2"/>
  <c r="G1427" i="2"/>
  <c r="G1421" i="2"/>
  <c r="G1420" i="2"/>
  <c r="G1419" i="2"/>
  <c r="G1418" i="2"/>
  <c r="E1960" i="2"/>
  <c r="F1956" i="2"/>
  <c r="F1872" i="2"/>
  <c r="M1673" i="2"/>
  <c r="G1135" i="2"/>
  <c r="G1134" i="2"/>
  <c r="G1133" i="2"/>
  <c r="G1132" i="2"/>
  <c r="G1131" i="2"/>
  <c r="G1130" i="2"/>
  <c r="G1129" i="2"/>
  <c r="G1128" i="2"/>
  <c r="G1127" i="2"/>
  <c r="G1126" i="2"/>
  <c r="G1125" i="2"/>
  <c r="G1124" i="2"/>
  <c r="E1124" i="2" s="1"/>
  <c r="G1097" i="2"/>
  <c r="E1097" i="2"/>
  <c r="G1096" i="2"/>
  <c r="E1096" i="2"/>
  <c r="I1095" i="2"/>
  <c r="G1095" i="2"/>
  <c r="E1095" i="2"/>
  <c r="J1094" i="2"/>
  <c r="I1094" i="2"/>
  <c r="G1094" i="2"/>
  <c r="E1094" i="2"/>
  <c r="J1093" i="2"/>
  <c r="I1093" i="2"/>
  <c r="G1093" i="2"/>
  <c r="E1093" i="2"/>
  <c r="G1092" i="2"/>
  <c r="E1092" i="2"/>
  <c r="I1091" i="2"/>
  <c r="G1091" i="2"/>
  <c r="E1091" i="2"/>
  <c r="J1090" i="2"/>
  <c r="I1090" i="2"/>
  <c r="G1090" i="2"/>
  <c r="E1090" i="2"/>
  <c r="J1089" i="2"/>
  <c r="I1089" i="2"/>
  <c r="G1089" i="2"/>
  <c r="E1089" i="2"/>
  <c r="N1085" i="2"/>
  <c r="M1085" i="2"/>
  <c r="N1084" i="2"/>
  <c r="K1084" i="2" s="1"/>
  <c r="N1083" i="2"/>
  <c r="K1083" i="2" s="1"/>
  <c r="N1082" i="2"/>
  <c r="K1082" i="2" s="1"/>
  <c r="K1081" i="2"/>
  <c r="G1211" i="2"/>
  <c r="G1210" i="2"/>
  <c r="G1209" i="2"/>
  <c r="G1208" i="2"/>
  <c r="G1207" i="2"/>
  <c r="G1206" i="2"/>
  <c r="G1205" i="2"/>
  <c r="G1204" i="2"/>
  <c r="G1203" i="2"/>
  <c r="G1202" i="2"/>
  <c r="G1185" i="2"/>
  <c r="G1177" i="2"/>
  <c r="F1177" i="2" s="1"/>
  <c r="G1176" i="2"/>
  <c r="F1176" i="2" s="1"/>
  <c r="G1175" i="2"/>
  <c r="F1175" i="2" s="1"/>
  <c r="E1175" i="2" s="1"/>
  <c r="K1169" i="2"/>
  <c r="L1169" i="2" s="1"/>
  <c r="G1169" i="2"/>
  <c r="F1169" i="2" s="1"/>
  <c r="E1169" i="2" s="1"/>
  <c r="I1168" i="2"/>
  <c r="H1168" i="2"/>
  <c r="I1167" i="2"/>
  <c r="G1167" i="2" s="1"/>
  <c r="F1167" i="2" s="1"/>
  <c r="E1167" i="2" s="1"/>
  <c r="I1166" i="2"/>
  <c r="K1166" i="2" s="1"/>
  <c r="L1166" i="2" s="1"/>
  <c r="I1165" i="2"/>
  <c r="H1165" i="2"/>
  <c r="I1164" i="2"/>
  <c r="H1164" i="2"/>
  <c r="I1163" i="2"/>
  <c r="G1163" i="2" s="1"/>
  <c r="F1163" i="2" s="1"/>
  <c r="E1163" i="2" s="1"/>
  <c r="I1162" i="2"/>
  <c r="H1162" i="2"/>
  <c r="G1161" i="2"/>
  <c r="H1079" i="2"/>
  <c r="G1079" i="2"/>
  <c r="H1078" i="2"/>
  <c r="G1078" i="2"/>
  <c r="H1077" i="2"/>
  <c r="G1077" i="2"/>
  <c r="H1076" i="2"/>
  <c r="G1076" i="2"/>
  <c r="H1075" i="2"/>
  <c r="G1075" i="2"/>
  <c r="H1074" i="2"/>
  <c r="G1074" i="2"/>
  <c r="H1073" i="2"/>
  <c r="G1073" i="2"/>
  <c r="H1072" i="2"/>
  <c r="G1072" i="2"/>
  <c r="H1071" i="2"/>
  <c r="G1071" i="2"/>
  <c r="H1070" i="2"/>
  <c r="G1070" i="2"/>
  <c r="H1069" i="2"/>
  <c r="G1069" i="2"/>
  <c r="H1068" i="2"/>
  <c r="G1068" i="2"/>
  <c r="H1067" i="2"/>
  <c r="G1067" i="2"/>
  <c r="H1066" i="2"/>
  <c r="G1066" i="2"/>
  <c r="H1065" i="2"/>
  <c r="G1065" i="2"/>
  <c r="H1064" i="2"/>
  <c r="G1064" i="2"/>
  <c r="H1063" i="2"/>
  <c r="G1063" i="2"/>
  <c r="H1062" i="2"/>
  <c r="G1062" i="2"/>
  <c r="H1061" i="2"/>
  <c r="G1061" i="2"/>
  <c r="H1060" i="2"/>
  <c r="G1060" i="2"/>
  <c r="H1059" i="2"/>
  <c r="G1059" i="2"/>
  <c r="H1058" i="2"/>
  <c r="G1058" i="2"/>
  <c r="H1057" i="2"/>
  <c r="G1057" i="2"/>
  <c r="H1056" i="2"/>
  <c r="G1056" i="2"/>
  <c r="H1055" i="2"/>
  <c r="G1055" i="2"/>
  <c r="H1054" i="2"/>
  <c r="G1054" i="2"/>
  <c r="H1053" i="2"/>
  <c r="G1053" i="2"/>
  <c r="H1052" i="2"/>
  <c r="G1052" i="2"/>
  <c r="H1051" i="2"/>
  <c r="G1051" i="2"/>
  <c r="H1050" i="2"/>
  <c r="G1050" i="2"/>
  <c r="H1049" i="2"/>
  <c r="G1049" i="2"/>
  <c r="H1048" i="2"/>
  <c r="G1048" i="2"/>
  <c r="H1047" i="2"/>
  <c r="G1047" i="2"/>
  <c r="H1046" i="2"/>
  <c r="G1046" i="2"/>
  <c r="H1045" i="2"/>
  <c r="G1045" i="2"/>
  <c r="H1044" i="2"/>
  <c r="G1044" i="2"/>
  <c r="H1043" i="2"/>
  <c r="G1043" i="2"/>
  <c r="H1042" i="2"/>
  <c r="G1042" i="2"/>
  <c r="H1041" i="2"/>
  <c r="G1041" i="2"/>
  <c r="H1040" i="2"/>
  <c r="G1040" i="2"/>
  <c r="H1039" i="2"/>
  <c r="G1039" i="2"/>
  <c r="H1038" i="2"/>
  <c r="G1038" i="2"/>
  <c r="H1037" i="2"/>
  <c r="G1037" i="2"/>
  <c r="H1036" i="2"/>
  <c r="G1036" i="2"/>
  <c r="H1035" i="2"/>
  <c r="G1035" i="2"/>
  <c r="H1034" i="2"/>
  <c r="G1034" i="2"/>
  <c r="H1033" i="2"/>
  <c r="G1033" i="2"/>
  <c r="H1032" i="2"/>
  <c r="G1032" i="2"/>
  <c r="H1031" i="2"/>
  <c r="G1031" i="2"/>
  <c r="H1030" i="2"/>
  <c r="G1030" i="2"/>
  <c r="H1029" i="2"/>
  <c r="G1029" i="2"/>
  <c r="H1028" i="2"/>
  <c r="G1028" i="2"/>
  <c r="H1027" i="2"/>
  <c r="G1027" i="2"/>
  <c r="H1026" i="2"/>
  <c r="G1026" i="2"/>
  <c r="H1025" i="2"/>
  <c r="G1025" i="2"/>
  <c r="H1024" i="2"/>
  <c r="G1024" i="2"/>
  <c r="H1023" i="2"/>
  <c r="G1023" i="2"/>
  <c r="H1022" i="2"/>
  <c r="G1022" i="2"/>
  <c r="H1021" i="2"/>
  <c r="G1021" i="2"/>
  <c r="H1020" i="2"/>
  <c r="G1020" i="2"/>
  <c r="H1019" i="2"/>
  <c r="G1019" i="2"/>
  <c r="H1018" i="2"/>
  <c r="G1018" i="2"/>
  <c r="H1017" i="2"/>
  <c r="G1017" i="2"/>
  <c r="H1016" i="2"/>
  <c r="G1016" i="2"/>
  <c r="G1015" i="2"/>
  <c r="G1014" i="2"/>
  <c r="G1013" i="2"/>
  <c r="G1012" i="2"/>
  <c r="G1011" i="2"/>
  <c r="G1010" i="2"/>
  <c r="G1009" i="2"/>
  <c r="G1008" i="2"/>
  <c r="G1007" i="2"/>
  <c r="G1006" i="2"/>
  <c r="G1005" i="2"/>
  <c r="G1004" i="2"/>
  <c r="G1003" i="2"/>
  <c r="G1002" i="2"/>
  <c r="G1001" i="2"/>
  <c r="G1000" i="2"/>
  <c r="G999" i="2"/>
  <c r="G998" i="2"/>
  <c r="G997" i="2"/>
  <c r="G996" i="2"/>
  <c r="L995" i="2"/>
  <c r="G995" i="2"/>
  <c r="G994" i="2"/>
  <c r="G993" i="2"/>
  <c r="G992" i="2"/>
  <c r="G991" i="2"/>
  <c r="G990" i="2"/>
  <c r="G989" i="2"/>
  <c r="G988" i="2"/>
  <c r="L987" i="2"/>
  <c r="G987" i="2"/>
  <c r="L986" i="2"/>
  <c r="G986" i="2"/>
  <c r="L985" i="2"/>
  <c r="G985" i="2"/>
  <c r="G984" i="2"/>
  <c r="L983" i="2"/>
  <c r="G983" i="2"/>
  <c r="L982" i="2"/>
  <c r="G982" i="2"/>
  <c r="G981" i="2"/>
  <c r="G980" i="2"/>
  <c r="G979" i="2"/>
  <c r="G978" i="2"/>
  <c r="G977" i="2"/>
  <c r="G976" i="2"/>
  <c r="G975" i="2"/>
  <c r="G974" i="2"/>
  <c r="G973" i="2"/>
  <c r="G972" i="2"/>
  <c r="L971" i="2"/>
  <c r="G971" i="2"/>
  <c r="L970" i="2"/>
  <c r="G970" i="2"/>
  <c r="L969" i="2"/>
  <c r="G969" i="2"/>
  <c r="L968" i="2"/>
  <c r="G968" i="2"/>
  <c r="G967" i="2"/>
  <c r="L966" i="2"/>
  <c r="G966" i="2"/>
  <c r="L965" i="2"/>
  <c r="G965" i="2"/>
  <c r="L964" i="2"/>
  <c r="G964" i="2"/>
  <c r="G963" i="2"/>
  <c r="L962" i="2"/>
  <c r="G962" i="2"/>
  <c r="L961" i="2"/>
  <c r="G961" i="2"/>
  <c r="G960" i="2"/>
  <c r="L959" i="2"/>
  <c r="G959" i="2"/>
  <c r="L958" i="2"/>
  <c r="G958" i="2"/>
  <c r="L957" i="2"/>
  <c r="G957" i="2"/>
  <c r="G956" i="2"/>
  <c r="G955" i="2"/>
  <c r="G954" i="2"/>
  <c r="G953" i="2"/>
  <c r="G952" i="2"/>
  <c r="G951" i="2"/>
  <c r="G948" i="2"/>
  <c r="G943" i="2"/>
  <c r="F943" i="2"/>
  <c r="G942" i="2"/>
  <c r="F942" i="2"/>
  <c r="G941" i="2"/>
  <c r="F941" i="2"/>
  <c r="G940" i="2"/>
  <c r="F940" i="2"/>
  <c r="G939" i="2"/>
  <c r="F939" i="2"/>
  <c r="G938" i="2"/>
  <c r="F938" i="2"/>
  <c r="G937" i="2"/>
  <c r="G936" i="2"/>
  <c r="G935" i="2"/>
  <c r="F935" i="2"/>
  <c r="G934" i="2"/>
  <c r="F934" i="2"/>
  <c r="G933" i="2"/>
  <c r="F933" i="2"/>
  <c r="G932" i="2"/>
  <c r="F932" i="2"/>
  <c r="G931" i="2"/>
  <c r="F931" i="2"/>
  <c r="G930" i="2"/>
  <c r="F930" i="2"/>
  <c r="G929" i="2"/>
  <c r="F929" i="2"/>
  <c r="G928" i="2"/>
  <c r="F928" i="2"/>
  <c r="G927" i="2"/>
  <c r="F927" i="2"/>
  <c r="G926" i="2"/>
  <c r="F926" i="2"/>
  <c r="G925" i="2"/>
  <c r="F925" i="2"/>
  <c r="G924" i="2"/>
  <c r="G923" i="2"/>
  <c r="G922" i="2"/>
  <c r="G916" i="2"/>
  <c r="G915" i="2"/>
  <c r="G914" i="2"/>
  <c r="G913" i="2"/>
  <c r="G912" i="2"/>
  <c r="G911" i="2"/>
  <c r="G910" i="2"/>
  <c r="G909" i="2"/>
  <c r="G908" i="2"/>
  <c r="G907" i="2"/>
  <c r="G906" i="2"/>
  <c r="N900" i="2"/>
  <c r="G900" i="2"/>
  <c r="N899" i="2"/>
  <c r="G899" i="2"/>
  <c r="G898" i="2"/>
  <c r="N898" i="2" s="1"/>
  <c r="G897" i="2"/>
  <c r="N897" i="2" s="1"/>
  <c r="G896" i="2"/>
  <c r="G895" i="2"/>
  <c r="N895" i="2" s="1"/>
  <c r="G894" i="2"/>
  <c r="G893" i="2"/>
  <c r="N893" i="2" s="1"/>
  <c r="G892" i="2"/>
  <c r="G891" i="2"/>
  <c r="N891" i="2" s="1"/>
  <c r="G890" i="2"/>
  <c r="G889" i="2"/>
  <c r="G888" i="2"/>
  <c r="N888" i="2" s="1"/>
  <c r="G887" i="2"/>
  <c r="N887" i="2" s="1"/>
  <c r="G886" i="2"/>
  <c r="N886" i="2" s="1"/>
  <c r="G885" i="2"/>
  <c r="N885" i="2" s="1"/>
  <c r="G884" i="2"/>
  <c r="G883" i="2"/>
  <c r="G882" i="2"/>
  <c r="G881" i="2"/>
  <c r="G880" i="2"/>
  <c r="N879" i="2"/>
  <c r="M879" i="2"/>
  <c r="H879" i="2"/>
  <c r="N878" i="2"/>
  <c r="M878" i="2"/>
  <c r="H878" i="2"/>
  <c r="N877" i="2"/>
  <c r="M877" i="2"/>
  <c r="N876" i="2"/>
  <c r="M876" i="2"/>
  <c r="N875" i="2"/>
  <c r="M875" i="2"/>
  <c r="N874" i="2"/>
  <c r="M874" i="2"/>
  <c r="N873" i="2"/>
  <c r="M873" i="2"/>
  <c r="N872" i="2"/>
  <c r="M872" i="2"/>
  <c r="N871" i="2"/>
  <c r="M871" i="2"/>
  <c r="N870" i="2"/>
  <c r="M870" i="2"/>
  <c r="N869" i="2"/>
  <c r="M869" i="2"/>
  <c r="N868" i="2"/>
  <c r="M868" i="2"/>
  <c r="N867" i="2"/>
  <c r="M867" i="2"/>
  <c r="N866" i="2"/>
  <c r="M866" i="2"/>
  <c r="H866" i="2"/>
  <c r="N865" i="2"/>
  <c r="M865" i="2"/>
  <c r="H865" i="2"/>
  <c r="N864" i="2"/>
  <c r="M864" i="2"/>
  <c r="H864" i="2"/>
  <c r="N863" i="2"/>
  <c r="M863" i="2"/>
  <c r="N862" i="2"/>
  <c r="M862" i="2"/>
  <c r="H862" i="2"/>
  <c r="N861" i="2"/>
  <c r="M861" i="2"/>
  <c r="N860" i="2"/>
  <c r="M860" i="2"/>
  <c r="N859" i="2"/>
  <c r="M859" i="2"/>
  <c r="N858" i="2"/>
  <c r="M858" i="2"/>
  <c r="N857" i="2"/>
  <c r="M857" i="2"/>
  <c r="N856" i="2"/>
  <c r="M856" i="2"/>
  <c r="H856" i="2"/>
  <c r="N855" i="2"/>
  <c r="M855" i="2"/>
  <c r="H855" i="2"/>
  <c r="N854" i="2"/>
  <c r="M854" i="2"/>
  <c r="N853" i="2"/>
  <c r="M853" i="2"/>
  <c r="N852" i="2"/>
  <c r="M852" i="2"/>
  <c r="H852" i="2"/>
  <c r="N851" i="2"/>
  <c r="M851" i="2"/>
  <c r="N850" i="2"/>
  <c r="M850" i="2"/>
  <c r="H850" i="2"/>
  <c r="N849" i="2"/>
  <c r="M849" i="2"/>
  <c r="N848" i="2"/>
  <c r="M848" i="2"/>
  <c r="N847" i="2"/>
  <c r="M847" i="2"/>
  <c r="H847" i="2"/>
  <c r="N846" i="2"/>
  <c r="M846" i="2"/>
  <c r="H846" i="2"/>
  <c r="G811" i="2"/>
  <c r="G807" i="2"/>
  <c r="G806" i="2"/>
  <c r="I803" i="2"/>
  <c r="G802" i="2"/>
  <c r="G801" i="2"/>
  <c r="G793" i="2"/>
  <c r="G792" i="2"/>
  <c r="K781" i="2"/>
  <c r="N777" i="2"/>
  <c r="N778" i="2" s="1"/>
  <c r="M777" i="2"/>
  <c r="M778" i="2" s="1"/>
  <c r="M779" i="2" s="1"/>
  <c r="L777" i="2"/>
  <c r="K777" i="2"/>
  <c r="K778" i="2" s="1"/>
  <c r="J777" i="2"/>
  <c r="I777" i="2"/>
  <c r="I778" i="2" s="1"/>
  <c r="I779" i="2" s="1"/>
  <c r="G776" i="2"/>
  <c r="G775" i="2"/>
  <c r="G774" i="2"/>
  <c r="G773" i="2"/>
  <c r="G772" i="2"/>
  <c r="G771" i="2"/>
  <c r="G770" i="2"/>
  <c r="G769" i="2"/>
  <c r="G768" i="2"/>
  <c r="G742" i="2"/>
  <c r="G741" i="2"/>
  <c r="G740" i="2"/>
  <c r="G739" i="2"/>
  <c r="G738" i="2"/>
  <c r="G737" i="2"/>
  <c r="G736" i="2"/>
  <c r="G735" i="2"/>
  <c r="G734" i="2"/>
  <c r="E734" i="2" s="1"/>
  <c r="G733" i="2"/>
  <c r="G732" i="2"/>
  <c r="G731" i="2"/>
  <c r="G730" i="2"/>
  <c r="G729" i="2"/>
  <c r="G728" i="2"/>
  <c r="G727" i="2"/>
  <c r="G726" i="2"/>
  <c r="G725" i="2"/>
  <c r="G724" i="2"/>
  <c r="G723" i="2"/>
  <c r="G722" i="2"/>
  <c r="G565" i="2"/>
  <c r="G564" i="2"/>
  <c r="E564" i="2" s="1"/>
  <c r="G563" i="2"/>
  <c r="E563" i="2" s="1"/>
  <c r="G562" i="2"/>
  <c r="G561" i="2"/>
  <c r="E561" i="2" s="1"/>
  <c r="G557" i="2"/>
  <c r="E557" i="2"/>
  <c r="G556" i="2"/>
  <c r="E556" i="2" s="1"/>
  <c r="G555" i="2"/>
  <c r="E554" i="2"/>
  <c r="G548" i="2"/>
  <c r="E548" i="2" s="1"/>
  <c r="G547" i="2"/>
  <c r="G546" i="2"/>
  <c r="E546" i="2" s="1"/>
  <c r="G545" i="2"/>
  <c r="G544" i="2"/>
  <c r="E544" i="2" s="1"/>
  <c r="G543" i="2"/>
  <c r="G542" i="2"/>
  <c r="G541" i="2"/>
  <c r="E541" i="2" s="1"/>
  <c r="G540" i="2"/>
  <c r="E540" i="2" s="1"/>
  <c r="E539" i="2"/>
  <c r="G538" i="2"/>
  <c r="G537" i="2"/>
  <c r="E537" i="2" s="1"/>
  <c r="E536" i="2"/>
  <c r="E535" i="2"/>
  <c r="G534" i="2"/>
  <c r="G533" i="2"/>
  <c r="E492" i="2"/>
  <c r="E491" i="2"/>
  <c r="E490" i="2"/>
  <c r="E489" i="2"/>
  <c r="E488" i="2"/>
  <c r="E487" i="2"/>
  <c r="G273" i="2"/>
  <c r="G272" i="2"/>
  <c r="F272" i="2"/>
  <c r="G271" i="2"/>
  <c r="F271" i="2"/>
  <c r="G270" i="2"/>
  <c r="F270" i="2"/>
  <c r="G269" i="2"/>
  <c r="G268" i="2"/>
  <c r="G267" i="2"/>
  <c r="G266" i="2"/>
  <c r="G265" i="2"/>
  <c r="G264" i="2"/>
  <c r="G263" i="2"/>
  <c r="G262" i="2"/>
  <c r="G261" i="2"/>
  <c r="G260" i="2"/>
  <c r="G259" i="2"/>
  <c r="G258" i="2"/>
  <c r="G257" i="2"/>
  <c r="G64" i="2"/>
  <c r="G63" i="2"/>
  <c r="G58" i="2"/>
  <c r="G57" i="2"/>
  <c r="G56" i="2"/>
  <c r="G55" i="2"/>
  <c r="G43" i="2"/>
  <c r="L42" i="2"/>
  <c r="G42" i="2"/>
  <c r="G41" i="2"/>
  <c r="N39" i="2"/>
  <c r="G39" i="2"/>
  <c r="G38" i="2"/>
  <c r="L37" i="2"/>
  <c r="K37" i="2"/>
  <c r="G37" i="2"/>
  <c r="H15" i="2"/>
  <c r="G15" i="2" s="1"/>
  <c r="H14" i="2"/>
  <c r="G14" i="2" s="1"/>
  <c r="H13" i="2"/>
  <c r="G13" i="2" s="1"/>
  <c r="H12" i="2"/>
  <c r="G12" i="2" s="1"/>
  <c r="H11" i="2"/>
  <c r="G422" i="2"/>
  <c r="L400" i="2"/>
  <c r="N400" i="2" s="1"/>
  <c r="L399" i="2"/>
  <c r="I399" i="2"/>
  <c r="L398" i="2"/>
  <c r="N398" i="2" s="1"/>
  <c r="L397" i="2"/>
  <c r="N397" i="2" s="1"/>
  <c r="L396" i="2"/>
  <c r="N396" i="2" s="1"/>
  <c r="L395" i="2"/>
  <c r="N395" i="2" s="1"/>
  <c r="L394" i="2"/>
  <c r="N394" i="2" s="1"/>
  <c r="N393" i="2"/>
  <c r="L392" i="2"/>
  <c r="N392" i="2" s="1"/>
  <c r="G391" i="2"/>
  <c r="G390" i="2"/>
  <c r="G389" i="2"/>
  <c r="G388" i="2"/>
  <c r="G387" i="2"/>
  <c r="G376" i="2"/>
  <c r="G375" i="2"/>
  <c r="M374" i="2"/>
  <c r="G374" i="2"/>
  <c r="N374" i="2" s="1"/>
  <c r="M373" i="2"/>
  <c r="G373" i="2"/>
  <c r="N373" i="2" s="1"/>
  <c r="G372" i="2"/>
  <c r="K371" i="2"/>
  <c r="G371" i="2"/>
  <c r="K370" i="2"/>
  <c r="G370" i="2"/>
  <c r="G369" i="2"/>
  <c r="G368" i="2"/>
  <c r="G367" i="2"/>
  <c r="G366" i="2"/>
  <c r="G1382" i="2"/>
  <c r="G1381" i="2"/>
  <c r="N1381" i="2" s="1"/>
  <c r="G1380" i="2"/>
  <c r="G1379" i="2"/>
  <c r="N1379" i="2" s="1"/>
  <c r="G1378" i="2"/>
  <c r="N1378" i="2" s="1"/>
  <c r="G1377" i="2"/>
  <c r="G1376" i="2"/>
  <c r="N1376" i="2" s="1"/>
  <c r="G1375" i="2"/>
  <c r="N1375" i="2" s="1"/>
  <c r="G1374" i="2"/>
  <c r="G1373" i="2"/>
  <c r="F1369" i="2"/>
  <c r="F1368" i="2"/>
  <c r="F1367" i="2"/>
  <c r="F1366" i="2"/>
  <c r="G1351" i="2"/>
  <c r="G1350" i="2"/>
  <c r="G1342" i="2"/>
  <c r="N1341" i="2"/>
  <c r="N1340" i="2"/>
  <c r="N1339" i="2"/>
  <c r="N1338" i="2"/>
  <c r="N1337" i="2"/>
  <c r="N1336" i="2"/>
  <c r="G243" i="2"/>
  <c r="G242" i="2"/>
  <c r="G241" i="2"/>
  <c r="G240" i="2"/>
  <c r="G239" i="2"/>
  <c r="G238" i="2"/>
  <c r="G237" i="2"/>
  <c r="E237" i="2" s="1"/>
  <c r="G236" i="2"/>
  <c r="G235" i="2"/>
  <c r="G234" i="2"/>
  <c r="F234" i="2"/>
  <c r="L233" i="2"/>
  <c r="K233" i="2"/>
  <c r="G233" i="2"/>
  <c r="F233" i="2"/>
  <c r="G232" i="2"/>
  <c r="F232" i="2"/>
  <c r="G231" i="2"/>
  <c r="G230" i="2"/>
  <c r="G229" i="2"/>
  <c r="G228" i="2"/>
  <c r="G227" i="2"/>
  <c r="G226" i="2"/>
  <c r="G225" i="2"/>
  <c r="G224" i="2"/>
  <c r="G223" i="2"/>
  <c r="G222" i="2"/>
  <c r="G221" i="2"/>
  <c r="G220" i="2"/>
  <c r="G219" i="2"/>
  <c r="G218" i="2"/>
  <c r="G217" i="2"/>
  <c r="G216" i="2"/>
  <c r="G215" i="2"/>
  <c r="G214" i="2"/>
  <c r="F214" i="2"/>
  <c r="G213" i="2"/>
  <c r="G212" i="2"/>
  <c r="G211" i="2"/>
  <c r="G210" i="2"/>
  <c r="G209" i="2"/>
  <c r="G208" i="2"/>
  <c r="G207" i="2"/>
  <c r="G206" i="2"/>
  <c r="G205" i="2"/>
  <c r="G204" i="2"/>
  <c r="G202" i="2"/>
  <c r="G201" i="2"/>
  <c r="G200" i="2"/>
  <c r="G199" i="2"/>
  <c r="G198" i="2"/>
  <c r="G197" i="2"/>
  <c r="G196" i="2"/>
  <c r="G195" i="2"/>
  <c r="G194" i="2"/>
  <c r="G193" i="2"/>
  <c r="P1498" i="2"/>
  <c r="P1497" i="2"/>
  <c r="M1084" i="2"/>
  <c r="M1082" i="2"/>
  <c r="M1083" i="2"/>
  <c r="M1087" i="2"/>
  <c r="E243" i="2" l="1"/>
  <c r="E240" i="2"/>
  <c r="E241" i="2"/>
  <c r="E238" i="2"/>
  <c r="E242" i="2"/>
  <c r="E239" i="2"/>
  <c r="F1652" i="2"/>
  <c r="E224" i="2"/>
  <c r="E235" i="2"/>
  <c r="E236" i="2"/>
  <c r="E219" i="2"/>
  <c r="E223" i="2"/>
  <c r="F1817" i="2"/>
  <c r="E220" i="2"/>
  <c r="E228" i="2"/>
  <c r="E543" i="2"/>
  <c r="E221" i="2"/>
  <c r="E225" i="2"/>
  <c r="E229" i="2"/>
  <c r="E226" i="2"/>
  <c r="E741" i="2"/>
  <c r="F1128" i="2"/>
  <c r="G1165" i="2"/>
  <c r="F1165" i="2" s="1"/>
  <c r="E1165" i="2" s="1"/>
  <c r="E52" i="2"/>
  <c r="N368" i="2"/>
  <c r="N372" i="2"/>
  <c r="N370" i="2"/>
  <c r="M1665" i="2"/>
  <c r="N1665" i="2" s="1"/>
  <c r="E555" i="2"/>
  <c r="G1590" i="2"/>
  <c r="G1591" i="2"/>
  <c r="N369" i="2"/>
  <c r="N367" i="2"/>
  <c r="E565" i="2"/>
  <c r="N889" i="2"/>
  <c r="K1163" i="2"/>
  <c r="L1163" i="2" s="1"/>
  <c r="E1133" i="2"/>
  <c r="G1168" i="2"/>
  <c r="F1168" i="2" s="1"/>
  <c r="E1168" i="2" s="1"/>
  <c r="F1589" i="2"/>
  <c r="E1597" i="2"/>
  <c r="E1604" i="2"/>
  <c r="F1590" i="2"/>
  <c r="F1597" i="2"/>
  <c r="F1604" i="2"/>
  <c r="F1609" i="2"/>
  <c r="E570" i="2"/>
  <c r="E1603" i="2"/>
  <c r="E1605" i="2"/>
  <c r="G777" i="2"/>
  <c r="G1164" i="2"/>
  <c r="F1164" i="2" s="1"/>
  <c r="E1164" i="2" s="1"/>
  <c r="L1663" i="2"/>
  <c r="E1595" i="2"/>
  <c r="F1603" i="2"/>
  <c r="F1605" i="2"/>
  <c r="E545" i="2"/>
  <c r="E739" i="2"/>
  <c r="N890" i="2"/>
  <c r="N894" i="2"/>
  <c r="E572" i="2"/>
  <c r="G1655" i="2"/>
  <c r="G1162" i="2"/>
  <c r="F1162" i="2" s="1"/>
  <c r="E59" i="2"/>
  <c r="M372" i="2"/>
  <c r="K1167" i="2"/>
  <c r="L1167" i="2" s="1"/>
  <c r="H1653" i="2"/>
  <c r="G11" i="2"/>
  <c r="K779" i="2"/>
  <c r="E542" i="2"/>
  <c r="E742" i="2"/>
  <c r="L778" i="2"/>
  <c r="N892" i="2"/>
  <c r="N371" i="2"/>
  <c r="E562" i="2"/>
  <c r="E547" i="2"/>
  <c r="N896" i="2"/>
  <c r="K1165" i="2"/>
  <c r="L1165" i="2" s="1"/>
  <c r="E1126" i="2"/>
  <c r="E569" i="2"/>
  <c r="E573" i="2"/>
  <c r="G293" i="2"/>
  <c r="K1162" i="2"/>
  <c r="L1162" i="2" s="1"/>
  <c r="F1129" i="2"/>
  <c r="M1668" i="2"/>
  <c r="N1668" i="2" s="1"/>
  <c r="G297" i="2"/>
  <c r="G1653" i="2"/>
  <c r="K1168" i="2"/>
  <c r="L1168" i="2" s="1"/>
  <c r="M1669" i="2"/>
  <c r="N1669" i="2" s="1"/>
  <c r="N366" i="2"/>
  <c r="N779" i="2"/>
  <c r="E740" i="2"/>
  <c r="G803" i="2"/>
  <c r="N42" i="2"/>
  <c r="J778" i="2"/>
  <c r="J779" i="2" s="1"/>
  <c r="K1164" i="2"/>
  <c r="G1166" i="2"/>
  <c r="F1166" i="2" s="1"/>
  <c r="E1166" i="2" s="1"/>
  <c r="E1125" i="2"/>
  <c r="L1664" i="2"/>
  <c r="M1666" i="2"/>
  <c r="N1666" i="2" s="1"/>
  <c r="E568" i="2"/>
  <c r="G1654" i="2"/>
  <c r="L779" i="2" l="1"/>
  <c r="G778" i="2"/>
  <c r="L1164" i="2"/>
  <c r="M1664" i="2"/>
  <c r="N1664" i="2" s="1"/>
  <c r="E1162" i="2"/>
</calcChain>
</file>

<file path=xl/comments1.xml><?xml version="1.0" encoding="utf-8"?>
<comments xmlns="http://schemas.openxmlformats.org/spreadsheetml/2006/main">
  <authors>
    <author>OtzemokLV</author>
  </authors>
  <commentList>
    <comment ref="C1669" authorId="0" shapeId="0">
      <text>
        <r>
          <rPr>
            <b/>
            <sz val="9"/>
            <color indexed="81"/>
            <rFont val="Tahoma"/>
            <family val="2"/>
            <charset val="204"/>
          </rPr>
          <t>OtzemokLV:</t>
        </r>
        <r>
          <rPr>
            <sz val="9"/>
            <color indexed="81"/>
            <rFont val="Tahoma"/>
            <family val="2"/>
            <charset val="204"/>
          </rPr>
          <t xml:space="preserve">
розпорядження від 11.07.2018 №478-р виключена позиція </t>
        </r>
      </text>
    </comment>
  </commentList>
</comments>
</file>

<file path=xl/sharedStrings.xml><?xml version="1.0" encoding="utf-8"?>
<sst xmlns="http://schemas.openxmlformats.org/spreadsheetml/2006/main" count="5371" uniqueCount="2720">
  <si>
    <t>Реконструкція електричних мереж для інженерного забезпечення електропостачання струмоприймачів вуличного освітлення частини вул. Кримська (від вул. 1 Травня до вул. Пархоменко), частини вул. Франко (від вул. 1 Травня до вул. Пархоменко), частини вул. Смеричинського (від вул. 1 Травня до вул. Пархоменко), частини вул. Центральна (від вул. Кримська до балки К.Кермен), частини вул. Шкільна (від вул. Кримська до магазину «АТБ»), приєднаних до КТП-10/0,4кВ №226, розташованої в м. Берислав, Бериславського району, Херсонської області</t>
  </si>
  <si>
    <t>Реконструкція електричних мереж для інженерного забезпечення електропостачання струмоприймачів вуличного освітлення частини вул. Кримська (від вул. Пархоменко до вул. Введенська), частини вул. Франко (від вул. Пархоменко до вул. Введенська), пров. Тавричеський (від вул. Франко до вул. Смеричинського), вул. Чумацька (від вул. Франко до вул. Смеричинського), частини вул. Смеричинського (від вул. Пархоменко до вул. Введенська), приєднаних до КТП-10/0,4кв №435, розташованої в м.Берислав, Бериславського району, Херсонської області</t>
  </si>
  <si>
    <t>Капітальний ремонт проїзної частини по вул. Введенська (від вул. Кобзаря до вул. Козацька) в м. Берислав Херсонської області</t>
  </si>
  <si>
    <t>Капітальний ремонт дороги по вул. 1 Травня (від вул. Успенська до вул. Кость Гордієнко) в м. Берислав Херсонської області</t>
  </si>
  <si>
    <t xml:space="preserve">Горностаївська селищна рада </t>
  </si>
  <si>
    <t>Капітальний ремонт по заміні покрівлі будівлі Горностаївського закладу дошкільної, повної загальної середньої освіти Горностаївської селищної ради Херсонської області, яка розташована за адресою 74601, Херсонська область, смт. Горностаївка , вул. Першотравнева 158.</t>
  </si>
  <si>
    <t xml:space="preserve">Новотроїцька селищна рада </t>
  </si>
  <si>
    <t>Будівництво лінії зовнішнього освітлення вул. Степова, вул. 8 Березня, вул. Толбухіна, вул. Маяковського, вул. Миру, вул. Олімпійська, вул. Горького в смт Новотроїцьке Херсонської області</t>
  </si>
  <si>
    <t>Будівництво лінії зовнішнього освітлення вул.Залізнична, вул.Квітнева (від пров.Наскрізний до вул.Залізнична), вул.Меліораторів, вул.Суворова (від вул.Шевченко до вул.Сонячна), вул.Лісова, вул.Паркова, вул.Лугова, вул.Садова (від вул.Паркова до кінця), вул.Соснова, вул.Л.Українки, в смт.Новотроїцьке Херсонської області</t>
  </si>
  <si>
    <t>Капітальний ремонт покриття проїзної частини вул.Грушевського в смт.Новотроїцьке, Херсонської обл.</t>
  </si>
  <si>
    <t>Капітальний ремонт покриття проїзної частини вул.Калинова (від вул.Польова до вул.Безроднього) в смт.Новотроїцьке Херсонської області</t>
  </si>
  <si>
    <t>Капітальний ремонт дорожнього покриття вул.Дружби від вул.Соборної до пров.Городнього в смт.Новотроїцьке Херсонської області</t>
  </si>
  <si>
    <t xml:space="preserve">Капітальний ремонт покриття проїзної частини вул.Толбухіна в смт.Новотроїцьке, Херсонської обл. </t>
  </si>
  <si>
    <t xml:space="preserve">Капітальний ремонт покриття проїзної частини вул.Квітнева від пров.Наскрізний до вул.Залізнична) в смт.Новотроїцьке, Херсонської обл. Квітнева </t>
  </si>
  <si>
    <t>Капітальний ремонт водопровідної мережі по вул.Молодіжна в смт.Новотроїцьке, Херсонської обл.</t>
  </si>
  <si>
    <t>Укладено  договір</t>
  </si>
  <si>
    <t>Капітальний ремонт водопровідної мережі по вул.Сергіївська (від вул.Херсонська до пр.Огородній) в смт.Новотроїцьке, Херсонської обл.</t>
  </si>
  <si>
    <t>Капітальний ремонт тротуарів по вул.Горького м.Кобеляки</t>
  </si>
  <si>
    <t>Хмельницька область</t>
  </si>
  <si>
    <t>м.Хмельницький (Хмельницька міська рада)</t>
  </si>
  <si>
    <t>Капітальний ремонт ліфта в будинку вул. Проскурівська, 45 (ІІ під'їзд) м. Хмельницький</t>
  </si>
  <si>
    <t xml:space="preserve"> Не потребує / договір на стадії укладання</t>
  </si>
  <si>
    <t>Капітальний ремонт - облаштування інклюзивних дитячих та спортивних майданчиків м. Хмельницький</t>
  </si>
  <si>
    <t>Не проведено (ПКД на експертизі)</t>
  </si>
  <si>
    <t>Будівництво другої черги водогону від с. Чернелівка Красилівського району до м. Хмельницького</t>
  </si>
  <si>
    <t>2006-2020</t>
  </si>
  <si>
    <t>Проведено / договір №276 від 13.07.2017 р. зі змінами, підрядник - ТзОВ "Будівельний Альянс Груп"</t>
  </si>
  <si>
    <t>Капітальний ремонт вул. Короленка на ділянці від вул. Грибоєдова до вул. Ланова в м. Хмельницький</t>
  </si>
  <si>
    <t>Будівництво вуличних мереж водопостачання житлових будинків по вул. Криничній в м. Хмельницький</t>
  </si>
  <si>
    <t>Не потребує / договір №297 від 02.09.2019 р., підрядник - ТОВ "Сантехмонтаж", платіжні доручення на суму 498,6 тис.грн. знаходяться в Держказначействі</t>
  </si>
  <si>
    <t>Будівництво навчально-виховного комплексу по вул. Залізняка, 32, м. Хмельницького</t>
  </si>
  <si>
    <t>Проведено / договір №02-1-16 від 07.10.2016 р. зі змінами, підрядник - ТзОВ "Будівельний Альянс Груп", платіжні доручення на суму 2 000,0 тис.грн. знаходяться в Держказначействі</t>
  </si>
  <si>
    <t>Будівництво дошкільного навчального закладу на 120 місць по провулку Шестаковича,28 а</t>
  </si>
  <si>
    <t>Проведено / договір №03-1-18 від 12.06.2018 р. зі змінами, підрядник - ТзДВ "Промбуд-1",  платіжні доручення на суму 1 214,7 тис.грн. знаходяться в Держказначействі</t>
  </si>
  <si>
    <t>Придбання обладнання для харчоблоку, сучасного кабінету фізики, комп'ютерної техніки та мультимедійного обладнання для навчально-виховного об'єднання N 5 м. Хмельницького імені Сергія Єфремова по вул. Володимирська, 51 м. Хмельницький</t>
  </si>
  <si>
    <t>реконструкція об’єктів шляхом впровадження систем відеоспостереження міста Славута</t>
  </si>
  <si>
    <t>капітальний ремонт даху нежитлового приміщення по вул.Князів Сангушків буд.1 в м.Славута Хмельницької області</t>
  </si>
  <si>
    <t xml:space="preserve">Виготовлення проектної документації та реконструкція обєктів шляхом впровадження систем відеоспостереження міста Славута </t>
  </si>
  <si>
    <t>м. Старокостянтинів (Старокостянтинівська міська рада)</t>
  </si>
  <si>
    <t>Реконструкція каналізаційних очисних споруд потужністю 5000 м3/добу (зі збільшенням потужності до 12000 м3/добу ) в м. Старокостянтинові Хмельницької області</t>
  </si>
  <si>
    <t>замовник - "Державний будівельний комбінат Управління справами апарату Верховної Ради України", підрядник ТОВ "Гелон Груп"</t>
  </si>
  <si>
    <t xml:space="preserve">Реконструкція каналізаційних очисних споруд потужністю 5000 м3/добу зі збільшенням потужності  до 12000 м3/добу в м. Старокостянтинів Хмельницької області </t>
  </si>
  <si>
    <t>замовник - "Державний будівельний комбінат Управління справами апарату Верховної Ради України", підрядник - ТОВ "Гелон Груп"</t>
  </si>
  <si>
    <t xml:space="preserve">Капітальний ремонт Старокостянтинівської ЗОШ І-ІІІ ступенів №5 по вул. Пугачова, 3 в м. Старокостянтинів Хмельницької області </t>
  </si>
  <si>
    <t>підрядник - ТОВ "Моноліт ЦМ"</t>
  </si>
  <si>
    <t>Полонська ОТГ</t>
  </si>
  <si>
    <t>Капітальний ремонт вуличного освітлення с.Колосівка Полонського району Хмельницької області</t>
  </si>
  <si>
    <t>договір</t>
  </si>
  <si>
    <t>Будівництво спортивного майданчика для міні футболу зі штучним покриттям по вул..Л.Українки,108 м.Полонне</t>
  </si>
  <si>
    <t>Капітальний ремонт вуличного освітлення с.Варварівка Полонського району Хмельницької області</t>
  </si>
  <si>
    <t>Придбання дитячого ігрового майданчика для Полонської загальноосвітньої школи 1-11 ступенів №6 м.Полонне Хмельницької області</t>
  </si>
  <si>
    <t>Придбання кондиціонеру для Центру надання адміністративних послуг (ЦНАП)</t>
  </si>
  <si>
    <t>Придбання дитячого майданчика для встановлення на розі вулиць Гонти та Толстого  м.Полонне Хмельницької області</t>
  </si>
  <si>
    <t>догорів</t>
  </si>
  <si>
    <t>Капітальний ремонт вуличного освітлення с.Кіпченці Полонського району Хмельницької області</t>
  </si>
  <si>
    <t>Капітальний ремонт вуличного освітлення с.Бражинці Полонського району Хмельницької області</t>
  </si>
  <si>
    <t>Капітальний ремонт вуличного освітлення с.Колосівка полонського району Хмельницької області</t>
  </si>
  <si>
    <t>Будівництво вуличного освітлення по вулиці Лесі Українки ( від вул.Степана Бендери до вул. Ак.Герасимчука) в м.Полонне Хмельницької області</t>
  </si>
  <si>
    <t>Придбання пральної машини для Воробіївського НВК "ЗОШ1 ступеня-ДНЗ"</t>
  </si>
  <si>
    <t xml:space="preserve">Придбання дитячого ігрового майданчика для Полонської загальноосвітньої школи 1-11 ступенів №6 м.Полонне Хмельницької області </t>
  </si>
  <si>
    <t>Придбання дитячого ігрового комплексу для  ЗДО №1 "Теремок" Полонської міської ради ОТГ</t>
  </si>
  <si>
    <t>Капітальний ремонт будівлі(заміна дерев"яних віконних блоків на металопластикові) дошкільного навчалього закладу №2 "Веселка" по вул.Київська,8 А м.Полонне Полонського району Хмельницької області</t>
  </si>
  <si>
    <t>Понінківська селищна ОТГ</t>
  </si>
  <si>
    <t>Капітальний ремонт Понінківського дошкільного навчального  закладу №1 «Зірочка» в смт. Понінка Полонського району</t>
  </si>
  <si>
    <t>Виконавця робіт визначено відповідно проведеної тендерної процедури в 2017 році</t>
  </si>
  <si>
    <t>Городоцька ОТГ</t>
  </si>
  <si>
    <t>Нове будівництво господарсько-питного водопроводу по вул.Котовського, вул. Горького в с. Матвійківці Городоцького району Хмельницької області</t>
  </si>
  <si>
    <t>Капітальний ремонт водогону по вул.Річна -вул.Ціалковського м.Городок   Хмельницької області</t>
  </si>
  <si>
    <t>Капітальний ремонт -улаштування тротуару по вул.Індустріальній (від вул.Заводска площа до вул.Гончара)м.Городок  Хмельницької області</t>
  </si>
  <si>
    <t>Капітальний ремонт будівлі ЗДО "Ялинка",Городоцької міської ради  Хмельницької області</t>
  </si>
  <si>
    <t>Капітальний ремонт будівлі Жищинецького ліцею Городоцької міської ради  Хмельницької області</t>
  </si>
  <si>
    <t>Капітальний ремонт будівлі Турчинецької гімназії Городоцької міської ради  Хмельницької області</t>
  </si>
  <si>
    <t>Дунаєвецька міська ОТГ</t>
  </si>
  <si>
    <t>«Капітальний ремонт будівлі Зеленченської ЗОШ І-ІІ ступенів по вулиці Центральна 37 Дунаєвецького району Хмельницької області»</t>
  </si>
  <si>
    <t>«Капітальний ремонт будівлі Нестеровецької ЗОШ І-ІІІ ступенів по вулиці Центральна 26 Дунаєвецького району Хмельницької області»</t>
  </si>
  <si>
    <t>Капітальний ремонт покриття вулиці Ватутіна в м.Дунаївці Хмельницької області (коригування)</t>
  </si>
  <si>
    <t xml:space="preserve">проведено переможець ПП "АРАМЕ" дог.173 від 24.05.2019 </t>
  </si>
  <si>
    <t>Капітальний ремонт тротуару по вул.Могилівській в м. Дунаївці Хмельницької області (коригування)</t>
  </si>
  <si>
    <t xml:space="preserve">Капітальний ремонт вуличного освітлення по вул.Нова, вул.Тимірязєва, вул.Зелена, вул.Комарова, вул.Подільська, вул.Червона, вул.Відродження, вул.Молодіжна в м. Дунаївці Хмельницької обл. </t>
  </si>
  <si>
    <t xml:space="preserve">Капітальний ремонт покриття вулиці Ватутіна в м. Дунаївці Хмельницької області </t>
  </si>
  <si>
    <t xml:space="preserve">Капітальний ремонт будівлі Чаньківського ДНЗ «Сонечко» в с. Чаньків Дунаївецького району Хмельницької області </t>
  </si>
  <si>
    <t>Капітальний ремонт будівлі Залісецького НВК «ЗОШ I—II  ступенів, ДНЗ» в с. Залісці Дунаївецького району Хмельницької області</t>
  </si>
  <si>
    <t>Судилківська ОТГ</t>
  </si>
  <si>
    <t>Придбання дитячого майданчика в село Судилків вул. Гранітна Шепетівського району Хмельницької області</t>
  </si>
  <si>
    <t>Придбання дитячого майданчика в село Городище Судилківської сільської ради Шепетівського району Хмельницької області</t>
  </si>
  <si>
    <t>Волочиська міська рада</t>
  </si>
  <si>
    <t>Кап.ремонт Волочиської ЗОШ 1-111 ст. №1,вул.Незалежності,39,м.Волочиськ</t>
  </si>
  <si>
    <t>Ккап.ремонт ДНЗ "Ромашка",вул.Незалежності,39ав м.Волочиськ</t>
  </si>
  <si>
    <t>Кап.ремонт фельдшерського пункту в с.Клинини по вул.Шкільна,1</t>
  </si>
  <si>
    <t>Будівля комунальної організації "Приміщення  Волочиського НВК " по вул. Починка,2 в м. Волочиськ- капітальний ремонт</t>
  </si>
  <si>
    <t>не потребує,укладено угоду</t>
  </si>
  <si>
    <t xml:space="preserve">Капітальний ремонт приміщення ДНЗ “Сонечко” у м. Волочиськ </t>
  </si>
  <si>
    <t>Капітальний ремонт (заміна віконних і дверних блоків) міського клубу по вул. Незалежності, 316 в м. Волочиськ Волочиської ОТГ Хмельницької області</t>
  </si>
  <si>
    <t>Капітальний ремонт сільського будинку культури по вул. Першотравневій, 47 в с. Лозова Волочиської ОТГ Хмельницької області</t>
  </si>
  <si>
    <t>Капітальний ремонт сільського будинку культури по вул. Центральна, 14 в с. Федірки Волочиської ОТГ Хмельницької області</t>
  </si>
  <si>
    <t>Капітальний ремонт (заміна віконних блоків) сільського клубу по вул. Шкільна, 2 в с. Ріпна Волочиської ОТГ Хмельницької області</t>
  </si>
  <si>
    <t>Капітальний ремонт(заміна віконних  блоків) Волочиської загальноосвітньої школи І-ІІІступенів №1 по вул.Незалежності,78 в м.Волочиськ Волочиської міської ради (Волочиської міської ОТГ )Хмельницької області</t>
  </si>
  <si>
    <t>Капітальний ремонт кабінету трудового навчання  Волочиської загальноосвітньої школи І-ІІІступенів №5  Волочиської міської ради (Волочиської міської ОТГ )Хмельницької області</t>
  </si>
  <si>
    <t>Капітальний ремонт (заміна віконних і дверних блоків) Ріпнянської загальноосвітньої школи І ступеня по вул.Шкільна,2 в с.Ріпна Волочиської міської ради (Волочиської міської ОТГ) Хмельницької області</t>
  </si>
  <si>
    <t>Капітальний ремонт (заміна віконних блоків) Чухелівського НВК Волочиської міської ради по вул.Шкільна,49 в с.Чухелі Волочиської ОТГ Хмельницької області</t>
  </si>
  <si>
    <t>Придбання обладнання та предметів довгострокового користування (мультимедійний комплекс і ноутбук) для Щасновецького НВК в складі загальноосвітньої школи І-ІІІ ступенів та дошкільного навчального закладу по вул.Шкільній,1 в с.Щаснівка Волочиської міської ради (Волочиської міської ОТГ) Хмельницької області</t>
  </si>
  <si>
    <t>Капітальний ремонт Волочиської загальноосвітньої школи І-ІІ ступенів №3 по вул.Шкільній,7 Волочиської міської ради  (Волочиської мської ОТГ) Хмельницької області</t>
  </si>
  <si>
    <t>Капітальний ремонт з утепленням фасаду дошкільного навчального закладу “Зірочка” вул.Лисенка,16 м.Волочиськ Хмельницької обл.</t>
  </si>
  <si>
    <t>Капітальний ремонт адміністративного приміщення (заміна віконних блоків)  в с.Постолівка по вул.Центральній,21  Волочиської міської ради  (Волочиської мської ОТГ) Хмельницької області</t>
  </si>
  <si>
    <t>м.Камянець-Подільський (Камянець подільська міська рада)</t>
  </si>
  <si>
    <t>Громадські автобуси м. Кам"янець-Подільський - придбання</t>
  </si>
  <si>
    <t>Проведено/заклю чено договір</t>
  </si>
  <si>
    <t>Дитячий майданчик по вул. Молодіжна, 15,17 в м. Кам"янець-Подільський - будівництво</t>
  </si>
  <si>
    <t>м.Нетішин (Нетішинська міська рада)</t>
  </si>
  <si>
    <t>Капітальний ремонт частини будівлі (заміна вікон на металопластикові) Нетішинської загальноосвітньої школи І-ІІІ ступенів №2 по вул.Будівельників, 5 м.Нетішин Хмельницької області</t>
  </si>
  <si>
    <t>заключено договір  № 56 від 17.10.2019               ТОВ "Арка М"</t>
  </si>
  <si>
    <t>Капітальний ремонт частин будівлі поліклініки (орендованої КНП НМР "Центр первинної медико-санітарної допомоги") по вул.Лісова, 1 в м.Нетішин Хмельницької області</t>
  </si>
  <si>
    <t>заключено договір  № 58 від 18.10.2019               ТОВ "Арка М"</t>
  </si>
  <si>
    <t>Красилівська міська ОТГ</t>
  </si>
  <si>
    <t>Реконструкція покрівлі Красилівського НВК "Гімназія та ЗОШ І ступенів" по вул. Центральній, 38-а в м.Красилів Красилівського району Хмельницької області</t>
  </si>
  <si>
    <t xml:space="preserve">01.08.2019 р. було оголошено повторну процедуру закупівель, у зв'язку із відміною результатів тендерних закупівель антимонопольним комітетом.Укладено договір №215 від 30.09.2019 року.Підрядник-ТОВ "Красилів РЕМ-Буд".Завершити роботи по реконструкції покрівлі планується до кінця 2019 року.  </t>
  </si>
  <si>
    <t>Капітальний ремонт приміщення ФАП в с.Дружне  Красилівського району Хмельницької області</t>
  </si>
  <si>
    <t>Кошти були передані Красилівському центру ПМСД.Тендер не проводився.Проводиться експертна оцінка приміщення ФАПу в с.Дружне для початку проведення капітальних робіт</t>
  </si>
  <si>
    <t>Капітальний ремонт  (заміна даху) ДНЗ в с. Кульчинки  Красилівського району Хмельницької області</t>
  </si>
  <si>
    <t xml:space="preserve">Тендер не проводився.Проводиться експертна оцінка для початку  проведення робіт по капітальному ремонту даху ДНЗ в с.Кульчинки.Підрядник ТОВ НВП "Еко-Вторресурс".Ремонтні роботи по заміні  даху  в дитячому садочку планується завершити до кінця 2019 року  </t>
  </si>
  <si>
    <t>Виготовлення проектно-кошторисної документації будівництва зовнішніх мереж водопроводу в с.Заставки Красилівської району хмельницької області</t>
  </si>
  <si>
    <t>Тендер не проводився.Роботи по виготовленні проектно-кошторисної документації для будівництва зовнішніх мереж водопроводу в с.Заставки планується закінчити до кінця 2019 року</t>
  </si>
  <si>
    <t>Летичівська селищна ОТГ</t>
  </si>
  <si>
    <t>КУ "Летичівський будинок культури" по вул.Савіцького Юрія, 31 в м.Летичів - капітальний ремонт</t>
  </si>
  <si>
    <t xml:space="preserve">Будівництво мережі водопостачання по вул. Центральній в с. Майдан Голенищівський, Летичівського району, Хмельницької області </t>
  </si>
  <si>
    <t xml:space="preserve">
Будівництво лінії електропередач для вуличного освітлення в с. Марківці, Летичівського району, Хмельницької області 
</t>
  </si>
  <si>
    <t xml:space="preserve">Будівництво експлуатаційно-розвідувальної свердловини та мережі водопостачання в с. Сахни, Летичівського району, Хмельницької області </t>
  </si>
  <si>
    <t>Ново-Ушицька ОТГ</t>
  </si>
  <si>
    <t>Капітальний ремонт фасуду будівлі Шебутинецького сільського клубу на вул. Б. Хмельницького, 34 в с. Шебутинці Новоушицького району, Хмельницької області</t>
  </si>
  <si>
    <t xml:space="preserve">1. Капітальний ремонт Новоушицької дитячої музичної школи по вул. 1 Травня, 10 в смт Нова Ушиця, Новоушицького району, Хмельицької області  </t>
  </si>
  <si>
    <t xml:space="preserve">3. Реконструкція котельні та системи опалення Заміхівської ЗОШ I-III ступенів в с. Заміхів Новоушицького району, Хмельицької області  </t>
  </si>
  <si>
    <t xml:space="preserve">4. Капітальний ремонт частини не житлового приміщення (з підвалом) по вул. Ушинського, буд.10 прим. 3 в с. Пелипи-Хребтіївські, Новоушицького району, Хмельницької області </t>
  </si>
  <si>
    <t>Б5. Капітальний ремонт теплового пункту (заміна котлів) в Новоушицькому дошкільному навчальному закладі  «Дзвіночок» по вул. Гагаріна, 38а в смт Нова Ушиця, Новоушицького району</t>
  </si>
  <si>
    <t>Меджибізька ОТГ</t>
  </si>
  <si>
    <t>заключено догвір</t>
  </si>
  <si>
    <t>Реконструкція водопровідної мережі с. Ярославка, Летичівського району, Хмельницької області</t>
  </si>
  <si>
    <t>Вовковинецька ОТГ</t>
  </si>
  <si>
    <t>Реконструкція нежитлової будівлі під дільничу лікарню по вул.Миру, 15 в смт.Вовковинці Деражнянського р-ну, Хмельницької обл.</t>
  </si>
  <si>
    <t>договір зариєстровано  в казначействі</t>
  </si>
  <si>
    <t>інші джерела  - субвенція по соц-економу але по інших розхпорядженнях поточногороку</t>
  </si>
  <si>
    <t>м.Лохвиця</t>
  </si>
  <si>
    <t>розпордження КМУ № 500-р</t>
  </si>
  <si>
    <t>залишки субвенції за 2018 рік,</t>
  </si>
  <si>
    <t>Субвенція на соц.економ, передбачена розпорядженням КМУ в 2019 р:
 залишки субвенції за 2018 рік</t>
  </si>
  <si>
    <t>заключено договір  (платіжні доручення на проплату  у казначействі,  проте проплата не здійснюється)</t>
  </si>
  <si>
    <t>проведено, укладено договір</t>
  </si>
  <si>
    <t>не потребує, укладений договір</t>
  </si>
  <si>
    <t>Чернівецька область</t>
  </si>
  <si>
    <t>Великокучурівська ОТГ</t>
  </si>
  <si>
    <t>Капітальний ремонт будівлі Великокучурівського будинку культури;</t>
  </si>
  <si>
    <t>допорогові</t>
  </si>
  <si>
    <t>Капітальний ремонт будівлі Годилівського навчально-виховного комплексу</t>
  </si>
  <si>
    <t>Капітальний ремонт мостового переходу по вул. Гагаріна в с. Тисовець Великокучерівської сільської ради Сторожинецького району Черівецької області по усуненню наслідків надзвичайної ситуації природнього характеру що відбулась 7 червня 2019 року</t>
  </si>
  <si>
    <t>Заставнівська ОТГ</t>
  </si>
  <si>
    <t>Реконструкція  будівлі Заставнівської ЗОШ І-ІІІ ступенів по вул.Незалежності, 112А в м.Заставна Заставнівського району Чернівецької області</t>
  </si>
  <si>
    <t>Капітальний ремонт будівлі Заставнівської ЗОШ І-ІІІ ступенів по вул.Незалежності, 112А в м.Заставна Заставнівського району Чернівецької області</t>
  </si>
  <si>
    <t>Благоустрій прилеглої території Заставнівської ЗОШ І-ІІІ ступенів по вул.Незалежності, 112А в м.Заставна Заставнівського району Чернівецької області</t>
  </si>
  <si>
    <t>Капітальний ремонт приміщення шкільного харчоблоку ЗЗСО І-ІІІ ступенів, Заставнівської міськоїх ради по вул. Незалежності, 112 а</t>
  </si>
  <si>
    <t>Недобоївська ОТГ</t>
  </si>
  <si>
    <t>Реконструкція Недобоївського навчально-виховного комплексу “Загальноосвітній навчальний заклад I—III ступенів - Дошкільний навчальний заклад” по вул. Козацької Слави, 15 в с.Недобоївці Хотинського району Чернівецької області</t>
  </si>
  <si>
    <t>Капітальний ремонт будівлі амбулаторії загальної практики сімейної медицини по вул. Головній, 40 в с. Керстенці</t>
  </si>
  <si>
    <t>Клішковецька ОТГ</t>
  </si>
  <si>
    <t>Реконструкція гімназії за рахунок прибудови спортивного залу та топкової по вул. Д.Карвацького, 9А в с. Клішківці Хотинського району Чернівецької області</t>
  </si>
  <si>
    <t>Капітальний ремонт будівлі Клішковецького опорного закладу освіти Чернівецької області - Клішковецького ЗЗСО I—III ступенів ім. Леоніда Каденюка</t>
  </si>
  <si>
    <t>Сокирянська ОТГ</t>
  </si>
  <si>
    <t>Капітальний ремонт освітлення в парку відпочинку м.Сокиряни Чернівецької області</t>
  </si>
  <si>
    <t>Капітальний ремонт майданчика відпочинку на території парку в м.Сокиряни Чернівецької області</t>
  </si>
  <si>
    <t>роботи розпочато</t>
  </si>
  <si>
    <t>Капітальний ремонт (заміна вікон та дверей) дошкільного навчального закладу “Дзвіночок” с.Коболчин Сокирянського району</t>
  </si>
  <si>
    <t>замовлено</t>
  </si>
  <si>
    <t>Капітальний ремонт спортивного залу ДНЗ “Дзвіночок” в с. Коболчин Чернівецької області;</t>
  </si>
  <si>
    <t>Капітальний ремонт приміщення їдальні та харчоблоку Сокирянської ЗЗСО № 1 по вул. Шевченка, 11 в м. Сокиряни Чернівецької області;</t>
  </si>
  <si>
    <t>Капітальний ремонт вулиці Центральної в м. Сокиряни Сокирянського району Чернівецької області</t>
  </si>
  <si>
    <t>Капітальний ремонт вулиці Перемоги в м. Сокиряни Сокирянського району Чернівецької області</t>
  </si>
  <si>
    <t>Капітальний ремонт вулиці Я. Мудрого в с. Коболчин Сокирянського району Чернівецької області</t>
  </si>
  <si>
    <t>Придбання та встановлення комплекту тренажерів для спортивного майданчика в м.Сокиряни Чернівецької області</t>
  </si>
  <si>
    <t>Капітальний ремонт (заміна вікон та дверей) Сокирянської ЗОШ I—III ст. м. Сокиряни Сокирянського району</t>
  </si>
  <si>
    <t>Капітальний ремонт (заміна вікон та дверей) Дошкільного навчального закладу “Веселка” м. Сокиряни Сокирянського району</t>
  </si>
  <si>
    <t>Капітальний ремонт (заміна вікон та дверей) Коболчинської ЗОШ I—III ст. с. Коболчин Сокирянського району</t>
  </si>
  <si>
    <t>Капітальний ремонт (заміна вікон та дверей) Будинку народної творчості с. Коболчин Сокирянського району</t>
  </si>
  <si>
    <t>Капітальний ремонт (заміна вікон та дверей)  Сокирянська гімназія м.Сокиряни</t>
  </si>
  <si>
    <t>м.Чернівці</t>
  </si>
  <si>
    <t>Реконструкція будівлі на вул.Вірменській,17А під дошкільний навчальний заклад</t>
  </si>
  <si>
    <t>Реконструкція кінотеатру ім. І. Миколайчука  під кіномистецький центр на  вул.Головній, 140,  м.Чернівці</t>
  </si>
  <si>
    <t>Капітальний ремонт класних приміщень державного професійно-технічного навчального закладу «Чернівецький професійний машинобудівний ліцей» (вул. Хотинська 47) з використанням енергозберігаючих технологій (заміна вікон)</t>
  </si>
  <si>
    <t>не потребує, заключений договір</t>
  </si>
  <si>
    <t xml:space="preserve">Вижницька ОТГ </t>
  </si>
  <si>
    <t>Придбання компютерного та мультимедійного обладнання для Міліївської загальноосвітньої школи І-ІІІ ступенів, с.Міліїве Вижницького району</t>
  </si>
  <si>
    <t>закуплено товар</t>
  </si>
  <si>
    <t>Придбання спортивного інвентарю (організація спортивної секції в с.Багна Вижницького району) для ДЮСШ Вижницької міської ради</t>
  </si>
  <si>
    <t>Придбання комплектів меблів та шкільного обладнання для Вижницької загальноосвітньої школи І-ІІІ ступенів імені Ю.Федьковича, м.Вижниця Вижницького району</t>
  </si>
  <si>
    <t>Капітальний ремонт приміщення кухні Вижницької гімназії в м.Вижниця Вижницького району</t>
  </si>
  <si>
    <t>Придбання будівельних матеріалів для капітального ремонту будівлі по вул.Л.Кобилиці,5 в м.Вижниця Чернівецької області</t>
  </si>
  <si>
    <t>Капітальний ремонт будівлі Іспаської ЗОШ І-ІІІ ступенів по вул.Шевченка,76, с.Іспас Вижницького району</t>
  </si>
  <si>
    <t>Капітальний ремонт тортуарів по вул. Кутська в м.Вижниця Вижницького району</t>
  </si>
  <si>
    <t>Кіцманська ОТГ</t>
  </si>
  <si>
    <t>Придбання обладнання для дитячого ігрового майданчика Лашківського ЗЗСО I-III ступенів.</t>
  </si>
  <si>
    <t>не потребує проведення тендеру, заключено договір</t>
  </si>
  <si>
    <t>Придбання меблів для Шипинецького БК с.Шипинці.</t>
  </si>
  <si>
    <t>Красноїльська ОТГ</t>
  </si>
  <si>
    <t>Придбання музичного обладнання для Красноїльської школи мистецтв, смт.Красноїльськ Сторожинецького району</t>
  </si>
  <si>
    <t>Сторожинецька ОТГ</t>
  </si>
  <si>
    <t>Капітальний ремонт (заміна вікон та дверей) Сторожинецької музичної школи Сторожинецької міської ради м. Сторожинець Сторожинецького району</t>
  </si>
  <si>
    <t>135,0 тис.грн. не профінансовано казначейством з минулих розпоряджень</t>
  </si>
  <si>
    <t>Новоселицька ОТГ</t>
  </si>
  <si>
    <t>Придбання акустичної системи для Строїнецького будинку культури с. Строїнці Новоселицького району Чернівецької області</t>
  </si>
  <si>
    <t>Придбання обладняння  для дитячого ігрового майданчика  для його розміщення в м.Новоселиця, вул.Кремльова, 18</t>
  </si>
  <si>
    <t>Придбання обладняння і предметів довгострокового користування для потреб Новоселицького ліцею</t>
  </si>
  <si>
    <t>Мамалигівська ОТГ</t>
  </si>
  <si>
    <t>Придбання дитячого ігрового майданчика для потреб дошкільного навчального закладу с.Стальнівці Новоселицького району Чернівецької області</t>
  </si>
  <si>
    <t>Придбання дитячого ігрового майданчика  в с.Драниця  Новоселицького району Чернівецької області</t>
  </si>
  <si>
    <t>Придбання мультимедійного обладнання для потреб дошкільного навчального закладу “Колосок” по вул. Головна, 100 в с.Подвірне Новоселицького району Чернівецької області</t>
  </si>
  <si>
    <t>Вашківецька ОТГ</t>
  </si>
  <si>
    <t>Проведення благоустрою адмінбудівлі по вул. Шевченка, 22</t>
  </si>
  <si>
    <t>Капітальний ремонт приміщення адмінбудівлі по вул. Шевченка, 22</t>
  </si>
  <si>
    <t>Капітальний ремонт (заміна покрівлі, вікон і дверей) приміщення сільського клубу с. Вали Вижницького району</t>
  </si>
  <si>
    <t xml:space="preserve">Капітальний ремонт приміщення сільського клубу, с. Бабине Вижницького району </t>
  </si>
  <si>
    <t>Капітальний ремонт (у тому числі заміна вікон і дверей) приміщення Замостянського сільського будинку народної творчості та дозвілля, с. Замостя Вижницького району</t>
  </si>
  <si>
    <t>Кострижівська ОТГ</t>
  </si>
  <si>
    <t>Благоустрій території Кострижівської ЗОШ по вул.Заводській, 60-Б в смт.Кострижівка Заставнівського району Чернівецької області (капітальний ремонт)</t>
  </si>
  <si>
    <t>Капітальний ремонт (заміна вікон) Полянського НВК “ЗНЗ I—III ступенів ДНЗ” Хотинського району Чернівецької області</t>
  </si>
  <si>
    <t>Капітальний ремонт (системи опалення) Клішковецького НВК “Дошкільний Навчальний Заклад - Загальноосвітньої школи I ст. Клішковецької сільської ради Хотинського району Чернівецької обл.”</t>
  </si>
  <si>
    <t>Будівництво пам'ятного комплексу першому космонавту незалежної України Леоніду Каденюку в с.Клішківці Хотинського району Чернівецької області</t>
  </si>
  <si>
    <t xml:space="preserve">Капремонт будівлі Полянського НВК “ЗНЗ I—III ступенів ДНЗ” Хотинського району </t>
  </si>
  <si>
    <t>Капітальний ремонт вулиць Присяжнюка та Солонецька с.Клішківці Хотинського району Чернівецької області (додаток 2)</t>
  </si>
  <si>
    <t>Капітальний ремонт будівлі Клішковецького НВК “ДНЗ — ЗОШ І ст.” Клішковецької сільської ради Хотинського району</t>
  </si>
  <si>
    <t>не потребує,Заключено договір</t>
  </si>
  <si>
    <t>не потребує,закуплено товар</t>
  </si>
  <si>
    <t>не потребує,виконано роботи</t>
  </si>
  <si>
    <t>Капітальний ремонт внутрішніх приміщень дошкільного навчального закладу №6 “Сонечко” Покровської міської ради Донецької області, за адресою: Донецька обл., м. Покровськ, вул. Поштова, 7</t>
  </si>
  <si>
    <t>1307,832</t>
  </si>
  <si>
    <t xml:space="preserve">Договір на роботи, ФОП Камчатна О.М., сума договору - 1 17 5287,00 грн.
Договір технічного нагляду, ФОП Дударєв М.Г., сума договору -  18 852,00 грн. </t>
  </si>
  <si>
    <t>Капітальний ремонт дошкільного навчального закладу  № 3“Світлячок” Покровської міської ради Донецької області, за адресою: Донецька обл., м. Покровськ, вул.Поштова,6</t>
  </si>
  <si>
    <t>530,000</t>
  </si>
  <si>
    <t>Договір на роботи, ФОП Кирилов Є. О., сума договору - 517 106,00 грн.
Договір технічного нагляду, ФОП Дударєв М.Г., сума договору -  7 775,00  грн.</t>
  </si>
  <si>
    <t>Капітальний ремонт внутрішніх приміщень дошкільного навчального закладу № 7“Топольок” Покровської міської ради Донецької області, за адресою: Донецька обл., м. Покровськ, вул. Шибанкова,11</t>
  </si>
  <si>
    <t>Триває процедура оформлення договорів</t>
  </si>
  <si>
    <t>Капітальний ремонт дошкільного навчального закладу №11 “Чебурашка” Покровської міської ради Донецької області, за адресою: Донецька обл., м. Покровськ, вул. Шмідта, 4</t>
  </si>
  <si>
    <t>Договір на роботи, ФОП Малихін Ю.А., сума договору - 1 278 037,00 грн.
Договір технічного нагляду, ФОП Дударєв М.Г., сума договору - 21 963,00  грн.</t>
  </si>
  <si>
    <t>Капітальний ремонт дошкільного навчальногозакладу № 4 "Берізка" Покровської міської ради Донецької області, розташованого за адресою: 85300, Донецька обл., м. Покровськ, вул. Шмідта, 141а</t>
  </si>
  <si>
    <t>720,000</t>
  </si>
  <si>
    <t>Договір на роботи, ФОП Заварзін М.В. , сума договору - 589 523,00 грн.
Договір технічного нагляду, ФОП Дударєв М.Г., сума договору - 10 477,00 грн.</t>
  </si>
  <si>
    <t>Капітальний ремонт дошкільного навчального закладу № 15 “Дивограй” Покровської міської ради Донецької області, за адресою: Донецька обл., м. Родинське, вул. Миру, 13</t>
  </si>
  <si>
    <t>Капітальний ремонт дошкільного навчального закладу № 16 “Барвінок"” Покровської міської ради Донецької області, за адресою: Донецька обл., м. Родинське, вул. Пушкіна, 20</t>
  </si>
  <si>
    <t>Капітальний ремонт дошкільного навчального закладу № 13 “Капітошка"” Покровської міської ради Донецької області, за адресою: Донецька обл., м. Родинське, вул. Перемоги,2</t>
  </si>
  <si>
    <t>не потебує проведення державної експертизи</t>
  </si>
  <si>
    <t xml:space="preserve">Капітальний ремонт загальноосвітньої школи I—II ступенів № 36 Покровської міської ради Донецької області, за адресою: Донецька обл., м. Родинське, вул. Миру,2
</t>
  </si>
  <si>
    <t>Капітальний ремонт міжквартальних проїздів, вимощень у під¦їзди, тротуарів м. Родинське</t>
  </si>
  <si>
    <t>Договір на роботи, ТОВ Огороднік І.І., сума договору - 1 374 773,22 грн.
Договір технічного нагляду, ФОП Дударєв М.Г., сума договору -  23 278,23 грн.</t>
  </si>
  <si>
    <t>Договір на роботи, ФОП  Дулін Ю.В., сума договору - 1 163 301,60 грн.  
Договір технічного нагляду, ФОП Касьян Н.І., сума договору -  17 895,00 грн.</t>
  </si>
  <si>
    <t>100</t>
  </si>
  <si>
    <t>Договір на роботи, ТОВ "ДЕНИ-ДОНБАСС", сума договору - 1 417 545,82  грн.
Договір технічного нагляду, ФОП Дударєв М.Г., сума договору -  24 549,55 грн.</t>
  </si>
  <si>
    <t>Договір на роботи, ФОП Кирилов Є.О., сума договору - 1 258 665,00 грн.
Договір технічного нагляду, ФОП Дударєв М.Г., сума договору -  21 625,00 грн.</t>
  </si>
  <si>
    <t>Договір на роботи, ТОВ РБУ "Донмонтаж", сума договору - 877 969,00 грн.
Договір технічного нагляду, ФОП Дударєв М.Г., сума договору -  15 041,00 грн</t>
  </si>
  <si>
    <t>Заключено Договір на роботи, ФОП Андрюхін О.М.., сума договору - 1353373,00  Заключено Договір технічного нагляду, ФОП Дударєв М.Г., сума Договору -  16154,00</t>
  </si>
  <si>
    <t>1399,998</t>
  </si>
  <si>
    <t>Заключено Договір на роботи, ФОП Ковальчук М.В., сума договору - 878003,00,00  Заключено Договір технічного нагляду, ФОП Дударєв М.Г., сума Договору -  15007,00</t>
  </si>
  <si>
    <t xml:space="preserve">Договір на роботи, ФОП Єршов О.В., сума договору - 1 024 200,25 грн.  </t>
  </si>
  <si>
    <t>1499,000</t>
  </si>
  <si>
    <t xml:space="preserve">Договір на роботи, ФОП Федосов А.А., сума договору - 877 937,50 грн.
Договір технічного нагляду, ФОП Дударєв М.Г., сума договору -15 072,50 грн.   </t>
  </si>
  <si>
    <t>Договір на роботи, ФОП Камчатна О.М., сума договору - 1 175 287,00 грн.
Договір технічного нагляду, ФОП Дударєв М.Г., сума договору -  18 852,00  грн.</t>
  </si>
  <si>
    <t>1400,000</t>
  </si>
  <si>
    <t xml:space="preserve">Договір на роботи, ПП БК "МЕГАБУД", сума договору - 877 231,00 грн.
Договір технічного нагляду, ФОП Дударєв М.Г., сума договору -  15 779,00 грн. </t>
  </si>
  <si>
    <t>1493,500</t>
  </si>
  <si>
    <t>Договір на роботи, ФОП Заварзін М.В., сума договору - 1 465 580,00 грн.
Договір технічного нагляду, ФОП Дударєв М.Г., сума договору -  22 269,44 грн.</t>
  </si>
  <si>
    <t>1499,990</t>
  </si>
  <si>
    <t xml:space="preserve">Договір на роботи ТОВ "ДЕНИ-ДОНБАСС", сума договору - 1 459 199,25 грн.
Договір технічного нагляду на стадії заключення. </t>
  </si>
  <si>
    <t>Покровська міська рада</t>
  </si>
  <si>
    <t>Рівненська область</t>
  </si>
  <si>
    <t>Бугринська ОТГ</t>
  </si>
  <si>
    <t xml:space="preserve">Придбання та встановлення дитячо-спортивного майданчика в с. Посягва Гощанського району Рівненської області </t>
  </si>
  <si>
    <t>Варашська ОТГ</t>
  </si>
  <si>
    <t>Встановлення освітлення на входах в житлові будинки по мікрорайону Будівельників</t>
  </si>
  <si>
    <t>Придбання обладнання для кабінету початкового моделювання в навчально-виховний комплекс "Дошкільний навчальний заклад-загальноосвітня школа І ступеня" №1 Вараської міської ради Рівненської області</t>
  </si>
  <si>
    <t>Придбання предметів довгострокового користування для Вараської загальноосвітньої школи I–III ступенів № 2 Вараської міської ради Рівненської області</t>
  </si>
  <si>
    <t>Придбання предметів довгострокового користування для Вараського інклюзивно-ресурсного центру Вараської міської ради Рівненської області</t>
  </si>
  <si>
    <t>Капітальний ремонт покрівлі дошкільного навчального закладу "Чебурашка" с.Заболоття Вараської міської ради Рівненської області за адресою вул.Бегми, 2</t>
  </si>
  <si>
    <t>Придбання обладнання для комунального закладу “Вараський міський центр соціальної реабілітації дітей-інвалідів” ім. З. А. Матвієнко Вараської міської ради Рівненської області</t>
  </si>
  <si>
    <t>Придбання музичного обладнання для Початкового спеціалізованого мистецького навчального закладу “Вараська дитяча музична школа” відділу культури та туризму виконавчого комітету Вараської міської ради Рівненської області</t>
  </si>
  <si>
    <t>Володимирецька селищна рада</t>
  </si>
  <si>
    <t>Будівництво системи відеоспостереженя вулиць селища Володимирець.Інформаційно-телекомунікаційна автоматизована система "Безпечне місто"</t>
  </si>
  <si>
    <t>Капітальний ремонт дорожнього покриття та тротуару по пров.Б.Хмельницького в смт.Володимирець Рівненської області</t>
  </si>
  <si>
    <t>Реконструкція штучної водойми з благоустроєм прилеглої території в парковій зоні смт. Володимирець Рівненської  області</t>
  </si>
  <si>
    <t>Гощанська селищна рада</t>
  </si>
  <si>
    <t>Капітальний ремонт адміністративної будівлі з влаштуванням центру надання адміністративних послуг по вул. Східна, 6а в смт Гоща</t>
  </si>
  <si>
    <t>Капітальний ремонт покриття вул. Дудаєва в смт Гоща Рівненської області</t>
  </si>
  <si>
    <t>Проеткно-кошторисна документація по об'єкут "Капітальний ремонт будівель дитячого ясла-садка "Малятко" по вул. Першотравнеіва, 5 в смт Гоща Рівненської області"</t>
  </si>
  <si>
    <t>Реконструція мережі вуличного освітлення з застосуванням енергозберігаючих технологій по вул. Шевченка (від будинку №47а до траси Київ-Чоп) та туристичному маршруту "Набережна побачень" в чмт Гоща Гощанського району, Рівненської області</t>
  </si>
  <si>
    <t>Придбання та встановлення дитячо-спортивного майданчика  смт Гоща по вул. Данила Галицького Гощанського району Рівненської області</t>
  </si>
  <si>
    <t>Придбання навісного снігозбирального обладнання (відвал) для автомобіля Сміттєвоз -</t>
  </si>
  <si>
    <t xml:space="preserve">Капітальний ремонт покриття вул. Східна в смт Гоща Рівненської області </t>
  </si>
  <si>
    <t>місто Корець</t>
  </si>
  <si>
    <t xml:space="preserve">Капітальний ремонт покриття (з влаштуванням тротуарів) вул. Б.Хмельницького в м.Корець </t>
  </si>
  <si>
    <t xml:space="preserve">Капітальний ремонт покриття вул.Гарбарська від буд.№22 до буд.№33 в  м.Корець </t>
  </si>
  <si>
    <t>Придбання автомобіля: Вантажний фургон категорії(В) вантажопідйомністю до 1,5т</t>
  </si>
  <si>
    <t>Придбання причепа автомобільного одноосного категорії (В)</t>
  </si>
  <si>
    <t>Придбання причепа автомобільного двовісного категорії (В)</t>
  </si>
  <si>
    <t>Придбання екскаватора навантажувача</t>
  </si>
  <si>
    <t>Капітальний ремонт частини адмінприміщення для розміщення спільного міськрайонного Центру надання адміністративних послуг, що знаходиться за адресою м.Корець, площа Київська,5</t>
  </si>
  <si>
    <t>Мирогощанська ОТГ</t>
  </si>
  <si>
    <t>покрівлі та утеплення фасаду КЗ "Мирогощанської державної школи мистецтв" Мирогощанської об'єднаної територіальної громади Дубенського району Рівненської області</t>
  </si>
  <si>
    <t>Капітальний ремонт вуличного освітлення в с.Нараїв Дубенського району Рівненської області</t>
  </si>
  <si>
    <t>Придбання кухонного обладнання та інвентаря для закладів загальної середньої освіти Мирогощанської об'єднаної територіальної громади</t>
  </si>
  <si>
    <t>Капітальний ремонт клубу(даху,заміна вікон і дверей)на вул.Зелена,5 в с.Заруддя Дубенського району Рівненської області</t>
  </si>
  <si>
    <t>Острожецька ОТГ</t>
  </si>
  <si>
    <t xml:space="preserve">Будівництво електроустановок освітлення дороги від КТП-25, КТП-425, КТП-599, КТП-525, КТП-100, КТП-422, КТП-422, КТП-469, КТП-524 в 
с. Острожець Млинівського району Рівненської області (Коригування)
</t>
  </si>
  <si>
    <t>Будівля комунальної організації "Реконструкція будівлі школи по вул. Шосейна, 16 під комунальний заклад «Залав’єцький ДНЗ ясла-садочок «Казка»  "в с.Залав'є Млинівського району</t>
  </si>
  <si>
    <t>Тендер проведено. Переможця визначено.</t>
  </si>
  <si>
    <t>Радивилівська ОТГ</t>
  </si>
  <si>
    <t xml:space="preserve">Придбання дитячого майданчика для Радивилівського закладу дошкільної освіти (ясла-садок) №2 “Усмішка” комбінованого типу Радивилівської міської ради Радивилівського району Рівненської області по 
вул. О. Невського, 88
</t>
  </si>
  <si>
    <t>Придбання оргтехніки для Радивилівської центральної бібліотеки МЦБС по вул. Кременецька, 1 у м. Радивилів Рівненської області</t>
  </si>
  <si>
    <t>м.Рівне</t>
  </si>
  <si>
    <t>Комп*ютерна техніка  для Рівненської  гуманітарної  гімназії  Рівненської міської ради</t>
  </si>
  <si>
    <t xml:space="preserve">закупівля без застосування процедури, договір підписаний та оплачений. </t>
  </si>
  <si>
    <t>Капітальний ремонт дитячого ігрового майданчика на прибудинковій території житлового будинку №4а на вул.Фабричній в м.Рівному Капітальний ремонт дитячого ігрового майданчика на прибудинковій території житлового будинку №4а на вул.Фабричній в м.Рівному</t>
  </si>
  <si>
    <t>Будівництво спортивного майданчика на вул.Міцкевича,40 м.Рівне</t>
  </si>
  <si>
    <t>Придбання та встановлення т  дитячо -  спортивного майданчика  для  закладу  дошкільної освіти ( ясла - садок)  компенсуючого типу  ( спеціального) "Центр Пагінець" Рівненської міської ради</t>
  </si>
  <si>
    <t>закупівля без застосування процедури, договір підписаний та оплачений</t>
  </si>
  <si>
    <t xml:space="preserve">Придбання комп*ютерної техніки , технологічного обладнання  та телевізорів  для Рівненської загальноосвітньої школи  І- ІІІ ступенів №13 Рівненської  міської ради </t>
  </si>
  <si>
    <t xml:space="preserve">Придбання  спортивно - ігрового  обладнання   для влаштування зали  лікувальної фізкультури  для закладу  дошкільної освіти  ( ясла - садок)  компенсуючого типу  ( санаторний) №43 Рівненської міської ради </t>
  </si>
  <si>
    <t>Придбання  комп*ютерного та ігрового  обладнання  для закладу  дошкільної освіти ( ясла - садок)  компенсуючого  типу  ( спеціальний) №35 Рівненської міської ради</t>
  </si>
  <si>
    <t>Пидбання меблів для КНП "Міська лікарня №2" Рівненської міської ради</t>
  </si>
  <si>
    <t>Будівництво зовнішніх мереж освітлення в районі буд №6-10 по вул. Генерала Безручка в м.Рівне</t>
  </si>
  <si>
    <t>Капітальний ремонт дитячого ігрового майданчика в районі житлових будинків №1 по вул. Князя Романа №65 по вул. Гагаріна  в м.Рівне</t>
  </si>
  <si>
    <t>Реконструкція мереж завнішнього освітлення в районі житлових будинків №1 на вул..Кн.Романа та №65 на вул. Гагаріна в м.Рівне</t>
  </si>
  <si>
    <t>Смизька ОТГ</t>
  </si>
  <si>
    <t>Капітальний ремонт нежитлового приміщення адміністративного будинку по вул..Заводській, 1Б в смт. Смига Рівненської області з метою розміщення в ньому апарату селищної ради та центру надання адміністративних послуг</t>
  </si>
  <si>
    <t>Реконструкції будівлі під клуб по вул.Шевченка,65 в с. Шепетин</t>
  </si>
  <si>
    <t>м. Здолбунів</t>
  </si>
  <si>
    <t>Капітальний ремонт пішохідної доріжки по вулиці 8 Березня (від вул. Шкільної до вул. Зеленої) в м. Здолбунів</t>
  </si>
  <si>
    <t>Будівництво оглядових майданчиків в гідропарку міста Здолбунів, в т.ч. корегування проектно-кошторисної документації</t>
  </si>
  <si>
    <t>Капітальний ремонт трибун та приміщення роздягальні стадіону “Локомотив“ за адресою Рівненська обл., Здолбунівський р-н., м. Здолбунів, вул. Жука Василя, (в т.ч. проектно-кошторисна документація)</t>
  </si>
  <si>
    <t>Капітальний ремонт центральної дороги на кладовищі по вул.Коперніка в м.Здолбунів в т.ч. проектно-кошторисна документація</t>
  </si>
  <si>
    <t>Капітальний ремонт дорожнього покриття частини вулиць Шевченка та Садки в м.Здолбунів в т.ч.проектно-кошторисна документація</t>
  </si>
  <si>
    <t>Капітальний ремонт дорожнього покриття по вул.Шевченка від буд.№ 133 до буд № 139 в м.Здолбунів в т.ч.проектно-кошторисна документація</t>
  </si>
  <si>
    <t>Капітальний ремонт дорожнього покриття по вул.Кармелюка (від провулку Старицького до провулку Пирогова) в м.Здолбунів в т.ч.проектно-кошторисна документація</t>
  </si>
  <si>
    <t>Капітальний ремонт покриття частини вул.Залізнична (від вул.Яворницького до вул.Грушевського) в м.Здолбунів, в т.ч. проектно-кошторисна документація</t>
  </si>
  <si>
    <t>Капітальний ремонт дорожнього покриття по вулиці Віли,9- Гранична в м.Здолбунів в т.ч. проектно-кошторисна документація</t>
  </si>
  <si>
    <t>Капітальний ремонт покриття частини вул.Миру (від будинку № 6а до вул.Шкільної) в м.Здолбунів в т.ч. проектно-кошторисна документація</t>
  </si>
  <si>
    <t>Капітальний ремонт дорожнього покриття по вул.Л.Толстого в м.Здолбунів, в т.ч. коригування проектно-кошторисної документації</t>
  </si>
  <si>
    <t>Капітальний ремонт пішохідної доріжки по вулиці Гончара (від буд № 82 по вул.Гончара до вул.Шалом Алейхема) в м.Здолбунів, в т.ч. проектно-кошторисна документація</t>
  </si>
  <si>
    <t>Капітальний ремонт дорожнього покриття по провулках Грушевського в м.Здолбунів в т.ч. коригування проектно-кошторисної документації</t>
  </si>
  <si>
    <t>Капітальний ремонт частини пішохідної доріжки по вулиці Шкільній (від ЗОШ №6 до ринку) в м.Здолбунів, в т.ч. проектно-кошторисна документація</t>
  </si>
  <si>
    <t xml:space="preserve">Капітальний ремонт вуличного освітлення із заміною на світлодіодні світильники по вул.Мартинівка, Б.Тена, Івасюка, Польовій, провулку Комунальному в м.Здолбунів  </t>
  </si>
  <si>
    <t>Капітальний ремонт даху Здолбунівського міського клубу Здолбунівської міської ради, ву.Кармелюка, буд.1, в т.ч. проектно-кошторисна документація</t>
  </si>
  <si>
    <t>Будівництво водогону від свердловини № 9а, № 14,  № 15 до ВНС по вул.Старомильська в с.Загороща Рівненського району Рівненської області</t>
  </si>
  <si>
    <t>Будівництво ліній водопостачання на житловий масив по вулицям Мартинівка, Польова, Б.Тена, Івасюка, провулках Щепкіна та Комунальному в м.Здолбунів (в т.ч.коригування проектно-кошторисної документації)</t>
  </si>
  <si>
    <t>капітальний ремонт зовнішніх сходів та мощення навколо ДНЗ "Усмішка" в м.Здолбунів (в т.ч.коригування проектно-кошторисної документації)</t>
  </si>
  <si>
    <t>Здолбунівському районному бюджету на капітальний ремонт будівлі Здолбунівської ЗОШ І-ІІІ ступенів № 1 Здолбунівської районної ради Рівненської області м.Здолбунів, вул.В.Жука, 4</t>
  </si>
  <si>
    <t>Інша субвенція Здолбунівському районному бюджету для Рівненського обласного бюджету на капітальний ремонт дорожнього покриття вулиці Шкільна з транспортною розв'язкою на перехресті вулиць Шевченка, Шкільна та Паркова в м.Здолбунів</t>
  </si>
  <si>
    <t>м. Дубно</t>
  </si>
  <si>
    <t>Придбання та облаштування дитячих ігрових майданчиків для дошкільних навчальних закладів (ДНЗ №3,5,6) Дубенської міської ради Рівненської області</t>
  </si>
  <si>
    <t>Придбання спортивного обладнання та інвентарю для Дитячо-юнацької спортивної школи Управління освіти Дубенської міської ради по вул. Семидубська, 16 а в м.Дубно Рівненської області</t>
  </si>
  <si>
    <t>Придбання мультимедійного обладнання для Дубенської загальноосвітньої школи І-ІІІ ступенів №1 Дубенської міської ради Рівненської області, вул.Шевченка, 23, м.Дубно, Рівненської області</t>
  </si>
  <si>
    <t>Придбання обладнання довгострокового користування для Дубенської загальноосвітньої школи І-ІІІ ступенів №6 Дубенської міської ради Рівненської області, вул.Грушевського, 182, м.Дубно Рівненської області</t>
  </si>
  <si>
    <t>Придбання комп'ютерної техніки для Дубенської гімназії №2 Дубенської міської ради Рівненської області, вул. Морозенка, 34, м. Дубно, Рівненської області</t>
  </si>
  <si>
    <t>Придбання комп'ютерної техніки для Дубенської спеціалізованої загальноосвітньої школи І-ІІІ ступенів № 5 з поглибленим вивченням іноземних мов Дубенської міської ради Рівненської області, вул. Митрополита Шептицького, 3, м. Дубно, Рівненської області</t>
  </si>
  <si>
    <t>Придбання комп'ютерної техніки для Дубенської загальноосвітньої школи І-ІІІ ст. №7 Дубенської міської ради Рівненської області, пров. Шкільний, 2, м. Дубно, Рівненської області</t>
  </si>
  <si>
    <t>Придбання комп'ютерної техніки для Дубенського навчально-виховного комплексу "Загальноосвітній навчальний заклад - дошкільний навчальний заклад" Дубенської міської ради Рівненської області, вул. Венецька, 11а, м. Дубно, Рівненської області</t>
  </si>
  <si>
    <t>Придбання дитячого ігрового майданчика для ДНЗ №7 по вул. Мирогощанська, 63 в м.Дубно Рівненської області</t>
  </si>
  <si>
    <t>Капітальний ремонт спортивного майданчика ЗОШ І-ІІІ ступенів №3, по вул.Стара, 20 в м.Дубно Рівненської області</t>
  </si>
  <si>
    <t>Капітальний ремонт вул.Забрама в м.Дубно- відновлення тротуару від автостанції до вул.Берестецької</t>
  </si>
  <si>
    <t xml:space="preserve">         Капітальний ремонт тротуару з влаштуванням велодоріжки непарної сторони вул.Грушевського від перехрестя з вул.Залізничною до буд.№142 в м.Дубно Рівненськоїх області </t>
  </si>
  <si>
    <t>3234,295</t>
  </si>
  <si>
    <t>Херсонська область</t>
  </si>
  <si>
    <t xml:space="preserve">Новокаховська міська рада </t>
  </si>
  <si>
    <t>Капітальний ремонт будівлі ЗОШ 1-111 ступені № 10 Новокаховської міської ради (встановлення металопластикових вікон та дверей  в кабінетах старшої школи)</t>
  </si>
  <si>
    <t>Готуються торги</t>
  </si>
  <si>
    <t xml:space="preserve">Капітальний ремонт будівлі ЗОШ 1-111 ступені № 10 Новокаховської міської ради (встановлення металопластикових вікон та дверей  в приміщеннях їдальні, спортивного залу та початкової ланки )  </t>
  </si>
  <si>
    <t xml:space="preserve"> Капітальний ремонт будівлі  Будинку дитячої творчості (заміна вікон) за адресою:     Херсонська область, м. Нова Каховка, вул. Історична </t>
  </si>
  <si>
    <t>Роботи виконано</t>
  </si>
  <si>
    <t>Олешківська міська рада</t>
  </si>
  <si>
    <t>Реконструкція мереж вуличного освітлення в м.Олешки з виготовленням проектно-кошторисної документації,технічного нагляду,авторського нагляду,інжинірингу,тощо</t>
  </si>
  <si>
    <t>Капітальний ремонт(благоустрій) парку біля «АТБ-Маркету з виготовленням проектно-кошторисної документації</t>
  </si>
  <si>
    <t>Допорогові</t>
  </si>
  <si>
    <t xml:space="preserve"> Реконструкція (благоустрій) парку Слави від вул. Воровського (Виговського) до Центрального стадіону(стадіон Старт), з влаштуванням спортивних та дитячих майданчиків в м. Олешки Херсонської області, з виготовленням проектно-кошторисної документації</t>
  </si>
  <si>
    <t xml:space="preserve"> Капітальний ремонт (благоустрій)Дендропарку по вул. Олімпійська в м. Олешки з виготовленням проектно-кошторисної документації</t>
  </si>
  <si>
    <t>Капітальний ремонт(благоустрій) Набережної в м. Олешки (доріжки із плит, парканчики) з виготовленням проектно-кошторисної документації</t>
  </si>
  <si>
    <t xml:space="preserve">Виготовлення та встановлення МАФ (навіси, лавки) в м.Олешки </t>
  </si>
  <si>
    <t>Капітальний ремонт (благоустрій) тротуарів по вул. Софіївській (від вул. Пролетарська до вул. І.Виговського)</t>
  </si>
  <si>
    <t>Капітальний ремонт (благоустрій) тротуарів по вул. Пролетарській (вздовш ЗОШ №4)</t>
  </si>
  <si>
    <t>Капітальний ремонт (благоустрій) тротуарів по вул. Пролетарській (від вул. Паркова до вул. Софіївська)</t>
  </si>
  <si>
    <t xml:space="preserve">Придбання спортивних майданчиків  </t>
  </si>
  <si>
    <t xml:space="preserve">Придбання дитячих ігрових майданчиків </t>
  </si>
  <si>
    <t>КП «Олешківський водоканал» на реконструкцію мережі водопостачання по вул. Східна в м Олешки</t>
  </si>
  <si>
    <t xml:space="preserve">КП «Олешки сервіс» Олешківської міської ради на проведення реконструкції 7 котельні з придбанням котла в м. Олешки </t>
  </si>
  <si>
    <t xml:space="preserve">Будівництво газопостачання вбудованого приміщення в житловому будинку №1 на Житлоселищі </t>
  </si>
  <si>
    <t xml:space="preserve">Капітальний ремонт вбудованого нежитлового приміщення за адресою Житлоселище №1 (шаховий клуб) </t>
  </si>
  <si>
    <t>Укладено договір</t>
  </si>
  <si>
    <t>Капітальний ремонт проїзної частини провулку Глиняний в м. Олешки.</t>
  </si>
  <si>
    <t xml:space="preserve">Капітальний ремонт проїзної частини вулиці Пароходна (від пров. Глиняного до буд. 114 по вул. Пароходна) в м. Олешки. </t>
  </si>
  <si>
    <t>Капітальний ремонт проїзної частини вулиці Польова (від вул. І.Сікорського до пров. Ярмочного) в м. Олешки.</t>
  </si>
  <si>
    <t xml:space="preserve">Капітальний ремонт проїзної частини вулиці Олімпійська (від вул. Шевченка до Набережної).в м. Олешки. </t>
  </si>
  <si>
    <t>Капітальний ремонт вулично-дорожньої мережі загального користування в м. Олешки: вул. Горького</t>
  </si>
  <si>
    <t xml:space="preserve">Капітальний ремонт проїзної частини вулиці Софіївська (від пров. Медичний до буд. №80 по вул. Софіївська) в м. Олешки. </t>
  </si>
  <si>
    <t xml:space="preserve">Капітальний ремонт проїзної частини вулиці Пароходна (від вул. Пролетарська до вул. І.Виговського) в м. Олешки. </t>
  </si>
  <si>
    <t xml:space="preserve">Капітальний ремонт проїзної частини вулиці Крилова (від вул. Крилова, 15 до  Набережної) в м. Олешки. </t>
  </si>
  <si>
    <t>Капітальний ремонт вулично-дорожньої мережі загального користування в м. Олешки: Пролетарська (від вул. Пароходна до буд. №36 по вул. Пролетарська)</t>
  </si>
  <si>
    <t>Капітальний ремонт проїзної частини вулиці Паркова (від вул. Крилова  до  вул. 1-шо Травневої) в м. Олешки.</t>
  </si>
  <si>
    <t>Капітальний ремонт вулично-дорожньої мережі загального користування в м. Олешки: парковка біля скверу "АТБ-маркет" по вул. Пролетарська</t>
  </si>
  <si>
    <t xml:space="preserve">Капітальний ремонт проїзної частини провулку Пристанський (від Набережної до буд. 11  по пров. Пристанському) в м. Олешки. </t>
  </si>
  <si>
    <t>Реконструкція проїжджої частини вул. Бойка від житлового будинку № 53 до межі села Саги з виготовленням проектно-кошторисної документації</t>
  </si>
  <si>
    <t>Реконструкція світлофорного об’єкту на перехресті вул. Пролетарська та вул. Софіївська в м.Олешки</t>
  </si>
  <si>
    <t>Капітальний ремонт Будинку культури в с.Саги</t>
  </si>
  <si>
    <t>Реконструкція трибун на стадіоні"Старт" м. Олешки, вул Софіївська,78</t>
  </si>
  <si>
    <t>Бериславська міська рада</t>
  </si>
  <si>
    <t xml:space="preserve">Капітальний ремонт покрівлі ДНЗ №3 по вул. 1 Травня 238, м.Берислав, Херсонської області </t>
  </si>
  <si>
    <t>Капітальний ремонт покрівлі будівлі за адресою вул. Успенська, буд.10, м. Берислав Херсонської області</t>
  </si>
  <si>
    <t xml:space="preserve"> Оголошено тендер на закупівлю</t>
  </si>
  <si>
    <t>Придбання медичного обладнання для Комунального некомерційного підприємства «Сновский центр первинної медичної допомоги» Сновської міської ради</t>
  </si>
  <si>
    <t>Капітальний ремонт покрівлі Сновської дитячої музичної школи імені Н.Г.Рахліна за адресою: Чернігвська обл., м.Сновськ, вул.Миру, б.40,</t>
  </si>
  <si>
    <t>Придбання сценічно-постановочних засобів (костюмів, головних уборів, взуття) для відділу культури і туризму Сновської міської ради</t>
  </si>
  <si>
    <t>Замовлені сценічні костюми, які виготовлені  за індивідуальним замовленням та перебувають у замовника, Через непроплату не використовуються</t>
  </si>
  <si>
    <t>Капітальний ремонт покрівлі центральної бібліотеки за адресою: Чернігівська область, м.Сновськ, вул. 55-ї Стрілецької дивізії, б.8</t>
  </si>
  <si>
    <t>Капітальний ремонт будівлі Сновського будинку культури м.Сновськ, Чернігівської області</t>
  </si>
  <si>
    <t>Реконструкція будівлі Сновської ЗОШ I—III ст. № 1 за адресою: вул. 55 Стрілецької дивізії, 35, м. Сновськ, Чернігівської області</t>
  </si>
  <si>
    <t>укладено договір, роботи виконано</t>
  </si>
  <si>
    <t>Капітальний ремонт будівлі Центру дитячої та юнацької творчості  за адресою: вул.Пушкіна, 3, м.Сновськ, Чернігівської області</t>
  </si>
  <si>
    <t>Сосницька селищна рада</t>
  </si>
  <si>
    <t>Капітальний ремонт із застосуванням системи енергозбереження приміщення комунального закладу "Сосницький будинок культури"</t>
  </si>
  <si>
    <t>Реконструкція ПЛІ-0.4кВ вуличного освітлення по вул. Набережна, Помірки, Марушківка, Бурівка, Бойківка,Молодіжна, Шевченка, Тарасенка та частина вул.Шлях в с.Чорнотичі Сосницького району Чернігівської області. Друга черга будівництва</t>
  </si>
  <si>
    <t>Реконструкція ПЛІ-0.4кВ вуличного освітлення по вул. Сонячна,  Житомирська, Київська, Чернігівська, Незалежності,  Олекси Десняка, Вишнева, І пров.Вишневий,  вул. Амірова Руслана, Воскресенська в смт Сосниця Чернігівської області. Третя черга будівництва.</t>
  </si>
  <si>
    <t>Капітальний ремонт приміщення із застосуванням енергозберігаючих технологій Загребельського закладу дошкільної освіти «Джерельце» та філії Сосницької гімназії ім. О.П. Довженка за адресою: вул. Шевченка,40, с.Загребелля, Сосницького району, Чернігівської області</t>
  </si>
  <si>
    <t xml:space="preserve"> Капітальний ремонт будівлі Волинківської ЗОШ І-ІІІ ст. по вул. Розумієнка,25, с. Волинка, Сосницького району, Чернігівської області </t>
  </si>
  <si>
    <t>Капітальний ремонт будівлі Чорнотицької ЗОШ І-ІІІ ст. в частині заміни віконних та дверних блоків  по вул. Шлях, 26, с. Чорнотичі, Сосницького району, Чернігівської області</t>
  </si>
  <si>
    <t>Срібнянська селищна рада</t>
  </si>
  <si>
    <t xml:space="preserve">відповідно до розпордження КМУ 500-р </t>
  </si>
  <si>
    <t>Придбання комплекту одягу для сцени для відділу культури та туризму  Срібнянської селищної ради</t>
  </si>
  <si>
    <t>Будівництво дитячого майданчика по вул.Кооперативна, 28 а, с.Савинці Срібнянського району Чернігівської області</t>
  </si>
  <si>
    <t>Будівництво дитячого майданчика по вул.Миру, 46, с.Лебединці Срібнянського району Чернігівської області</t>
  </si>
  <si>
    <t>Закупівля спортивно-ігрового майданчика для  с.Сокиринці  Срібнянського району Чернігівської області</t>
  </si>
  <si>
    <t>Будівництво дитячого майданчика по вул.Миру, 46, с.Никонівка Срібнянського району Чернігівської області</t>
  </si>
  <si>
    <t>Будівництво спортивного  майданчика по вул.Миру, 51,  смт Срібне, Срібнянського району Чернігівської області</t>
  </si>
  <si>
    <t>Будівництво дитячого майданчика по вул.Тараса Шевченка,21, с.Горобіївка, Срібнянський район, Чернігівська  обл.</t>
  </si>
  <si>
    <t xml:space="preserve"> Придбання архітектурно-паркової композиції із сонячними панелями для смт Срібне Срібнянського району Чернігівської області</t>
  </si>
  <si>
    <t>Талалаївська селищна рада</t>
  </si>
  <si>
    <t>Капітальний ремонт спортивної зали та побутових приміщень будівлі Талалаївської ЗОШ I—III по вул. Освіти, 38 в смт. Талалаївка, Чернігівської області</t>
  </si>
  <si>
    <t>Чернігівська міська рада</t>
  </si>
  <si>
    <t xml:space="preserve"> розпорядження КМУ № 500-р від 10 липня 2019 р.</t>
  </si>
  <si>
    <t>Придбання архітектурно-паркової композиції з сонячними панелями для вул.Шевченка, 99 б, м.Чернігів</t>
  </si>
  <si>
    <t>/№ 7363_8 від 30.07.2019р./UA-2019-07-21-002363-b/Д</t>
  </si>
  <si>
    <t xml:space="preserve">Реконструкція дитячих майданчиків зі встановленням спортивного та ігрового обладнання в ДНЗ № 53 за адресою: м. Чернігів, вул. О. Кошового, 8а (з виготовленням проектної документації)
</t>
  </si>
  <si>
    <t>не проводилась</t>
  </si>
  <si>
    <t>Придбання дитячих меблів для ДНЗ № 52 за адресою: м. Чернігів, вул. Захисників України, 11в</t>
  </si>
  <si>
    <t>prozorro.gov.ua/tender/UA-2019-09-11-002895-b,prozorro.gov.ua/tender/UA-2019-09-11-000759-c,prozorro.gov.ua/tender/UA-2019-09-11-002319-b</t>
  </si>
  <si>
    <t>Капітальний ремонт тротуару впродовж житлового будинку за адресою: вул. Незалежності, 64 в м. Чернігів (з виготовленням проектної документації)</t>
  </si>
  <si>
    <t>договір на підписанні</t>
  </si>
  <si>
    <t>Капітальний ремонт спортивного майданчика Чернігівського ліцею № 15, по вул. Козацька, 4Б</t>
  </si>
  <si>
    <t>https://prozorro.gov.ua/tender/UA-2019-10-08-000072-a</t>
  </si>
  <si>
    <t>Придбання дитячих меблів та спортивного обладнання для ДНЗ № 65 за адресою: м. Чернігів, вул. Доценка, 16-А</t>
  </si>
  <si>
    <t>prozorro.gov.ua/tender/UA-2019-04-05-000143-c,prozorro.gov.ua/tender/UA-2019-03-27-000317-a,prozorro.gov.ua/tender/UA-2019-03-27-000230-a,prozorro.gov.ua/tender/UA-2019-03-27-000188-a</t>
  </si>
  <si>
    <t>Придбання обладнання для спортивної зали загальноосвітнього навчального закладу № 7 за адресою: м. Чернігів, проспект Перемоги, 197</t>
  </si>
  <si>
    <t>prozorro.gov.ua/tender/UA-2019-02-15-000636-c</t>
  </si>
  <si>
    <t>Придбання та встановлення системи "Безпечна та розумна школа" на базі загальноосвітнього навчального закладу № 34 за адресою: м. Чернігів, вул. Текстильників, 27 (з виготовленням проектної документації)</t>
  </si>
  <si>
    <t>prozorro.gov.ua/tender/UA-2019-08-07-000084-a</t>
  </si>
  <si>
    <t>Придбання та встановлення вуличних тренажерів на території загальноосвітнього навчального закладу № 7 за адресою: м. Чернігів, проспект  Перемоги, 197</t>
  </si>
  <si>
    <t>prozorro.gov.ua/tender/UA-2019-05-16-000484-c,prozorro.gov.ua/tender/UA-2019-05-16-000305-c,prozorro.gov.ua/tender/UA-2019-05-16-001024-a,prozorro.gov.ua/tender/UA-2019-03-26-001432-b</t>
  </si>
  <si>
    <t>Придбання меблів, техніки, спеціальних комплектів для облаштування лінгафонного кабінету в загальноосвітньому навчальному закладі № 31 за адресою: м. Чернігів, вул. Доценка, 29</t>
  </si>
  <si>
    <t>prozorro.gov.ua/tender/UA-2019-04-26-000192-c</t>
  </si>
  <si>
    <t>Придбання меблів, техніки, спеціальних комплектів для облаштування кабінету фізики в загальноосвітньому навчальному закладі № 32 за адресою: м. Чернігів, вул. Шевчука, 11</t>
  </si>
  <si>
    <t>prozorro.gov.ua/tender/UA-2019-06-05-000440-a</t>
  </si>
  <si>
    <t>Придбання меблів, техніки, спеціальних комплектів для облаштування кабінету фізики в загальноосвітньому навчальному закладі № 33 за адресою: м. Чернігів, проспект Миру, 207-б</t>
  </si>
  <si>
    <t>Придбання меблів, техніки, спеціальних комплектів для облаштування лінгафонного кабінету в загальноосвітньому навчальному закладі  № 22 за адресою: м. Чернігів, вул. Рокосовського, 45-б</t>
  </si>
  <si>
    <t>Придбання та встановлення системи "Безпечна та розумна школа" на базі загальноосвітнього навчального закладу № 19 за адресою: м. Чернігів, вул. Мстиславська, 76 (з виготовленням проектної документації)</t>
  </si>
  <si>
    <t>prozorro.gov.ua/tender/UA-2019-08-07-000947-b</t>
  </si>
  <si>
    <t>Придбання меблів, техніки, спеціальних комплектів для облаштування кабінету хімії в загальноосвітньому навчальному закладі № 30 за адресою: м. Чернігів, вул. Всіхсвятська, 14</t>
  </si>
  <si>
    <t>prozorro.gov.ua/tender/UA-2019-08-06-000753-c</t>
  </si>
  <si>
    <t>Придбання меблів, техніки, спеціальних комплектів для облаштування кабінету біології в загальноосвітньому навчальному закладі № 29 за адресою: м. Чернігів, вул. Доценка, 9</t>
  </si>
  <si>
    <t>prozorro.gov.ua/tender/UA-2019-05-21-000691-a</t>
  </si>
  <si>
    <t>Капітальний ремонт лінгафонного кабінету в загальноосвітньому навчальному закладі № 31 за адресою: м. Чернігів, вул. Доценка, 29</t>
  </si>
  <si>
    <t>prozorro.gov.ua/tender/UA-2019-07-31-000366-c</t>
  </si>
  <si>
    <t>Капітальний ремонт кабінету фізики в загальноосвітньому навчальному закладі № 32 за адресою: м. Чернігів, вул. Щевчука, 11</t>
  </si>
  <si>
    <t>prozorro.gov.ua/tender/UA-2019-07-10-000273-a</t>
  </si>
  <si>
    <t>Капітальний ремонт кабінету фізики в загальноосвітньому навчальному закладі № 33 за адресою: м. Чернігів, проспект Миру, 207-б</t>
  </si>
  <si>
    <t>prozorro.gov.ua/tender/UA-2019-07-10-000236-a</t>
  </si>
  <si>
    <t>Капітальний ремонт лінгафонного кабінету в загальноосвітньому навчальному закладі № 22 за адресою: м. Чернігів, вул. Рокосовського, 45-б</t>
  </si>
  <si>
    <t>prozorro.gov.ua/tender/UA-2019-07-31-001287-b</t>
  </si>
  <si>
    <t>Капітальний ремонт кабінету хімії в загальноосвітньому навчальному закладі № 30 за адресою: м. Чернігів, вул. Всіхсвятська, 14</t>
  </si>
  <si>
    <t>Капітальний ремонт кабінету біології в загальноосвітньому навчальному закладі № 29 за адресою: м. Чернігів, вул. Доценка, 9</t>
  </si>
  <si>
    <t>prozorro.gov.ua/tender/UA-2019-07-10-000384-c</t>
  </si>
  <si>
    <t>Придбання медичного лапараскапичного обладнання для виконання планових та ургентних оперативних втручань для комунального некомерційного підприємства “Чернігівська міська лікарня № 3” Чернігівської міської ради, м. Чернігів, вул. 1 Травня, 170</t>
  </si>
  <si>
    <t>обладнання закуплено</t>
  </si>
  <si>
    <t>Придбання медичного лапароскопічного обладнання для виконання планових та ургентних оперативних втручань для комунального некомерційного підприємства “Чернігівська міська лікарня № 3” Чернігівської міської ради, м. Чернігів, вул. 1 Травня, 170</t>
  </si>
  <si>
    <t>Будівництво дитячого садку-ясел в першому мікрорайоні житлового району “Масани” в м. Чернігів</t>
  </si>
  <si>
    <t>Об'єкт введено в експлуатацію ТОВ "УТБ-ІНЖИНІРИНГ"№281-18 від 23.10.18; № 39-19 від 05.04.19; №62-19 від 06.06.19</t>
  </si>
  <si>
    <t>Реконструкція поліклінічного відділення по вул. Захисників України, 22, м. Чернігів, комунального некомерційного підприємства “Чернігівської міської лікарні № 3” Чернігівської міської ради з метою підвищення ефективності роботи реєстратури, шляхом впровадження інформаційних систем управління</t>
  </si>
  <si>
    <t>https://prozorro.gov.ua/tender/UA-2019-05-21-000785-c</t>
  </si>
  <si>
    <t>Капітальний ремонт приміщення басейну ДНЗ № 77 за адресою: м. Чернігів, вул. Захисників України, 15</t>
  </si>
  <si>
    <t>https://prozorro.gov.ua/tender/UA-2019-07-26-001523-b</t>
  </si>
  <si>
    <t>Капітальний ремонт спортивної зали та приміщень загальноосвітнього навчального закладу № 7 за адресою: м. Чернігів, проспект Перемоги, 197</t>
  </si>
  <si>
    <t>https://prozorro.gov.ua/tender/UA-2019-07-08-001329-b   https://prozorro.gov.ua/tender/UA-2019-09-16-000185-a</t>
  </si>
  <si>
    <t>Технічне переоснащення (реконструкція) басейну ДНЗ № 77 за адресою: м. Чернігів, вул. Захисників України, 15</t>
  </si>
  <si>
    <t xml:space="preserve">https://prozorro.gov.ua/tender/UA-2019-09-02-000245-b
</t>
  </si>
  <si>
    <t xml:space="preserve">Реконструкція об'єкту: Встановлення обладнання на прибудинковій території по вул. Дмитра Самоквасова,15 в м. Чернігів (з виготовленням проектної документації) </t>
  </si>
  <si>
    <t>Проведено/ ТОВ "БудАктив Груп"/№ 7363_43 від 01.11.2018р/UA-2018-09-25-001026-C/Договір  розірван 23.09.2019</t>
  </si>
  <si>
    <t xml:space="preserve">Реконструкція об'єкту: "Влаштування території біля житлових будинків по вул. Незалежності, 56-70 (відновлення зелених зон, тротуару та елементів благоустрою) в м. Чернігів (з виготовленням проектної документації) </t>
  </si>
  <si>
    <t>Проведено/ ТОВ "БудАктив Груп"/№ 7363_42 від 01.11.2018р/UA-2018-10-01-001819-С</t>
  </si>
  <si>
    <t xml:space="preserve">Реконструкція зеленої зони біля перехрестя вул. Шевченка та вул. Рокоссовського в м. Чернігів (з виготовленням проектної документації) (Коригування) </t>
  </si>
  <si>
    <t>Проведено/  ТОВ "БудАктив Груп"/№ 7363_41 від 24.10.2018р/UA-2019-08-21-002920-С</t>
  </si>
  <si>
    <t>Проведено/  ТОВ "БудАктив Груп"/№ 7363_49 від 09.11.2018р/UA-2018-10-10-000785-С</t>
  </si>
  <si>
    <t>Проведено/ ТОВ "БудАктив Груп"/№ 7363_50 від 09.11.2018р/UA-2018-10-10-000882-С</t>
  </si>
  <si>
    <t xml:space="preserve">Капітальний ремонт під’їздів житлового будинку № 15 по вул. Дмитра Самоквасова в  м. Чернігів (з виготовленням проектної документації) </t>
  </si>
  <si>
    <t>Проведено/ФОП Живенко С.В. / №7363_40 від 18.10.2018/UA-2018-09-11-000118-С</t>
  </si>
  <si>
    <t xml:space="preserve">Капітальний ремонт під’їздів житлового будинку № 13 по вул. Дмитра Самоквасова в  м. Чернігів (з виготовленням проектної документації) </t>
  </si>
  <si>
    <t>Проведено/ФОП Живенко С.В. / №7363_39 від 18.10.2018/UA-2018-09-11-000110-С</t>
  </si>
  <si>
    <t xml:space="preserve">Капітальний ремонт під’їздів житлового будинку № 11 по вул. Дмитра Самоквасова в  м. Чернігів (з виготовленням проектної документації) </t>
  </si>
  <si>
    <t>Проведено/ФОП Живенко С.В. / №7363_46 від 08.11.2018/UA-2018-10-03-002982-С</t>
  </si>
  <si>
    <t xml:space="preserve">Капітальний ремонт під’їздів житлового будинку № 2а по  вул. Гагаріна в м. Чернігів (з виготовленням проектної документації) </t>
  </si>
  <si>
    <t>Проведено/ФОП Живенко С.В. / №7363_45 від 09.11.2018/UA-2018-10-03-003027-С</t>
  </si>
  <si>
    <t xml:space="preserve">Капітальний ремонт під’їздів житлового будинку № 2 по  вул. Гагаріна в м. Чернігів (з виготовленням проектної документації) </t>
  </si>
  <si>
    <t>Проведено/ФОП Живенко С.В. / №7363_44 від 09.11.2018/UA-2018-10-03-003063-С</t>
  </si>
  <si>
    <t xml:space="preserve">Капітальний ремонт під’їздів житлового будинку № 4 по вул. Гагаріна в м. Чернігів (з виготовленням проектної документації) </t>
  </si>
  <si>
    <t>Проведено/ФОП Живенко С.В. / №7363_47 від 08.11.2018/UA-2018-10-03-003010-С</t>
  </si>
  <si>
    <t xml:space="preserve">Капітальний ремонт під’їздів житлового будинку № 6 по вул. Гагаріна в м. Чернігів (з виготовленням проектної документації) </t>
  </si>
  <si>
    <t>Проведено/ФОП Живенко С.В. / №7363_48 від 08.11.2018/UA-2018-10-03-003037-С</t>
  </si>
  <si>
    <t xml:space="preserve">Капітальний ремонт (утеплення фасаду) житлового будинку  по  вул. Незалежності, 56 в м. Чернігів (з виготовленням проектної документації) ( стадія проектування- робочий проект) </t>
  </si>
  <si>
    <t>Проведено/ ТОВ "МонтажБудЕнерго" / № 7363_21 від 24.09.2018р/UA-2018-08-31-000575-а</t>
  </si>
  <si>
    <t xml:space="preserve">Капітальний ремонт (утеплення фасаду) житлового будинку  по  вул. Рокоссовського, 3 в м. Чернігів (з виготовленням проектної документації) </t>
  </si>
  <si>
    <t>Проведено/ ТОВ "МонтажБудЕнерго" / № 7363_23 від 24.09.2018р/UA-2018-03-31-000536-а</t>
  </si>
  <si>
    <t>Капітальний ремонт (утеплення фасаду) житлового будинку  по  вул. Рокоссовського, 5 в м. Чернігів (з виготовленням проектної документації)</t>
  </si>
  <si>
    <t>Проведено/ ТОВ "МонтажБудЕнерго" / № 7363_31 від 04.10.2018р/UA-2018-08-31-000557-а</t>
  </si>
  <si>
    <t xml:space="preserve">Капітальний ремонт під’їздів житлового будинку № 3 по вул. Рокоссовського в м. Чернігів (з виготовленням проектної документації) </t>
  </si>
  <si>
    <t>Проведено/ ТОВ "БудАктив Груп"/№ 7363_22 від 24.08.2018р/UA-2018-09-03-000061-а</t>
  </si>
  <si>
    <t xml:space="preserve">Капітальний ремонт під’їздів житлового будинку № 5 по  вул. Рокоссовського в м. Чернігів (з виготовленням проектної документації) </t>
  </si>
  <si>
    <t>Проведено/ ТОВ "БудАктив Груп"/№ 7363_25 від 24.09.2018р/UA-2018-09-03-000059-а</t>
  </si>
  <si>
    <t xml:space="preserve">Капітальний ремонт під’їздів житлового будинку № 112А по вул. Шевченка в м. Чернігів (з виготовленням проектної документації) </t>
  </si>
  <si>
    <t>Проведено/ ТОВ "Буд Актив Груп"/№ 7363_24 від 24.09.2018р/UA-2018-09-03-000068-а</t>
  </si>
  <si>
    <t>Тернопільська область</t>
  </si>
  <si>
    <t>м. Підгайці</t>
  </si>
  <si>
    <t>Капітальнтий ремонт ділянки вулиці Бережанська в м. Підгайці Підгаєцького району Тернопільбської області</t>
  </si>
  <si>
    <t>Капітальнтий ремонт провулка Лесі Українки в м. Підгайці Підгаєцького району Тернопільбської області</t>
  </si>
  <si>
    <t>Заводська ОТГ</t>
  </si>
  <si>
    <t>Капітальний ремонт будинку культури в смт.Заводське Чортківського району Тернопільської області</t>
  </si>
  <si>
    <t>Капітальний ремонт клубу с.Угринь</t>
  </si>
  <si>
    <t>Капітальний ремонт (заміна вікон) ЗОШ 1-11 ступенів с.Угринь Чортківського району</t>
  </si>
  <si>
    <t>м. Бучач</t>
  </si>
  <si>
    <t>Будівництво біологічних очисних споруд стічних вод в м.Бучач Тернопільської області продуктивністю 300м3/добу</t>
  </si>
  <si>
    <t>заключено договір)</t>
  </si>
  <si>
    <t xml:space="preserve">Капітальний ремонт пішохідної доріжки на алеї Небесної Сотні по набережній р. Стрипа (ділянка від пішохідного містка до вул Л.Українки) в Бучач Тернопільської обасті. Корегування </t>
  </si>
  <si>
    <t>Шумська ОТГ</t>
  </si>
  <si>
    <t>Капітальний ремонт (заміна вікон та вхідних дверей) будівлі Биковецького навчально-виховного комплексу "загальноосвітній навчальний заклад I-II ст.-дошкільний навчальний заклад" в с. Биківці Шумського району Тернопільської області" (*перенесено з райбюджету, внесено зміни)</t>
  </si>
  <si>
    <t>Реконструкція Шумської школи мистецтв (ремонт шатрового даху; утеплення фасадів)по вул. Українська,30 в м. Шумськ Тернопільської області</t>
  </si>
  <si>
    <t>Капітальний ремонт внутрішніх вбиралень Шумського навчально-виховного комплексу "загальноосвітній навчальний заклад I-III ступенів-гімназія" по вул. Українська, 61 в м. Шумськ Тернопільської області</t>
  </si>
  <si>
    <t>Капітальний ремонт внутрішніх вбиралень Тилявського навчально-виховного комплексу "загальноосвітній навчальний заклад I-III ступенів-дошкільний навчальний заклад" по вул. Шкільна, 5 в с.Тилявка Шумського району Тернопільської області</t>
  </si>
  <si>
    <t>Капітальний ремонт (заміна вікон та вхідних  дверей) Залісцівського навчально-виховного комплексу "Загальноосвітній навчальний заклад I-III ступенів-дошкільний навчальний заклад"  в с.Залісці Шумського району Тернопільської області(додаткові роботи)"</t>
  </si>
  <si>
    <t>м.Бережани</t>
  </si>
  <si>
    <t>Придбання технічного обладнання для Бережанської міської ради (придбання трактора-косарки)</t>
  </si>
  <si>
    <t>Придбання технічного обладнання для відділу освіти (обладнання для автоматичного поливу футбольного поля)</t>
  </si>
  <si>
    <t>Заміна вікон Бережанської ЗОШ І-ІІІ ступенів № 3 Бережанського району Тернопільської області</t>
  </si>
  <si>
    <t>назва проекту не відповідає цільовому призначенню субвенції</t>
  </si>
  <si>
    <t>Енергоефективний проект розвитку: реконструкція покрівлі та системи опалення зі встановленням твердопаливного котла а ДНЗ "Ромашка" за адресою вул. Мазепи,1 в м. Бережани Тернопільської області</t>
  </si>
  <si>
    <t>проведено відкриті торги, укладено договір, оплачено документацыю та експертизу</t>
  </si>
  <si>
    <t>Васильківська сільська ОТГ</t>
  </si>
  <si>
    <t>Капітальний ремонт будинку культури в с. Старий Нижбірок Гусятинського району Тернопільської області</t>
  </si>
  <si>
    <t>Капітальний ремонт будинку культури в с. Нижбірок Гусятинського району Тернопільської області</t>
  </si>
  <si>
    <t>Капітальний ремонт даху ЗОШ І-ІІ ступенів в с. Целіїв Гусятинського району Тернопільської області</t>
  </si>
  <si>
    <t>Реконструкція та реставрація приміщення ЗОШ І-ІІ ступенів с.Чабарівка  Гусятинського району Тернопільської області (Заміна віконних блоків на металопластикові)</t>
  </si>
  <si>
    <t>Реконструкція системи опалення спортивного залу спеціалізованої школи     І-ІІІ ступенів з поглибленим вивченням інформаційних технологій та технологічних дисциплін с.Васильківці Гусятинського району Тернопільської області</t>
  </si>
  <si>
    <t>Реконструкція будівлі фельдшерсько-акушерського пункту з влаштуванням приміщень амбулаторії з мансардним поверхом та господарської будівлі з гаражем за адресою: вул. Незалежності, 28, с. Васильківці, Гусятинського району Тернопільської області</t>
  </si>
  <si>
    <t>Реконструкція мережі водопостачання в с.Целіїв Васильковецької сільської ради Гусятинського району Тернопільської області»</t>
  </si>
  <si>
    <t>В.Гаї ОТГ</t>
  </si>
  <si>
    <t>Капітальний ремонт приміщення спортзалу навчально-виховного комплексу «Загальноосвітня школи I-III ступенів-дошкільний навчальний заклад с. Великі Гаї «Великогаївської сільської ради Тернопільської області</t>
  </si>
  <si>
    <t>м.Чортків</t>
  </si>
  <si>
    <t>Капітальний ремонт вул. Незалежності</t>
  </si>
  <si>
    <t>проведено тендерні процедури,      заключено договір</t>
  </si>
  <si>
    <t>Лановецька ОТГ</t>
  </si>
  <si>
    <t>Реконструкція та придбання меблів, обладнання в Лановецький міський комунальний заклад дошкільної освіти «Ромашка» Лановецька ОТГ</t>
  </si>
  <si>
    <t>Для освоєння коштів необхідно внести зміни до розпорядження КМ №500</t>
  </si>
  <si>
    <t>Реконструкція та придбання меблів, обладнання в Лановецький міський комунальний заклад дошкільної освіти «Берізка» Лановецька ОТГ</t>
  </si>
  <si>
    <t>Капітальний ремонт тротуару по вул. Шевченка в м.Ланівці Лановецька ОТГ</t>
  </si>
  <si>
    <t>заключено прямий договір - розпочато роботи</t>
  </si>
  <si>
    <t xml:space="preserve">придбання мультимедійного обладнання для ЗОШ І-ІІІ ст. в с.Юськівці </t>
  </si>
  <si>
    <t>Готується проет договору для підписання</t>
  </si>
  <si>
    <t xml:space="preserve">придбання обладнання  для Лановецького міського комунального закладу дошкільної освіти «Сонечко» </t>
  </si>
  <si>
    <t>Документи подано до ДКСУ для оплати за придбаний товар на суму 22,2 тис.грн. на решту суми готується проект договору</t>
  </si>
  <si>
    <t>придбання навчально-компютерного комплексу в ЗОШ І-ІІ ст. по вул.Миру в с.Загірці</t>
  </si>
  <si>
    <t>Капітальний ремонт дороги по вул. Шевченка м. Ланівці Тернопільської області</t>
  </si>
  <si>
    <t xml:space="preserve"> проведено тендер, заключено договір , розпочато роботи</t>
  </si>
  <si>
    <t>Будівництво тротуару по вул. Вишнівецька (від вул. Миру до вул. Сагайдачного) в м. Ланівці Тернопільської області</t>
  </si>
  <si>
    <t>Реконструкція будівлі НВК Лановецька загальноосвітня школа № 1 I—III ст. — ліцей іменні Юрія Коваля</t>
  </si>
  <si>
    <t>проведено тендер заключено договір РОБОТИ НЕ РОЗПОЧАТО ЗА БРАКОМ КОШТІВ</t>
  </si>
  <si>
    <t>Нове Село ОТГ</t>
  </si>
  <si>
    <t>Капітальний ремонт по утепленню фасаду та облаштуваннюприбудинкової території приміщення музичної школи в Новому Селі Підволочиського району Тернопільської області</t>
  </si>
  <si>
    <t>Капітальний ремонт в загальноосвітній школі в с.Лисичинці Новосільська ОТГ</t>
  </si>
  <si>
    <t>Підволочиськ ОТГ</t>
  </si>
  <si>
    <t>Придбання та встановлення дитячого спортивного майданчика по вул.Д.Галицького в смт.Підволочиськ</t>
  </si>
  <si>
    <t>Капітальний ремонт навчальних приміщень Підволочиської ЗОШ I-III ст. Підволочиської селищної ради за адресою 47800, вул. Д.Галицького,90, смт.Підволочиськ, Тернопільської області</t>
  </si>
  <si>
    <t>Придбання персональних комп'ютерів в Підволочиську гімназію ім.І.Франка Підволочиської селищної ради</t>
  </si>
  <si>
    <t>проходить тендерна процедура</t>
  </si>
  <si>
    <t>Придбання персональних комп'ютерів в Староміщинський ДНЗ Підволочиської селищної ради</t>
  </si>
  <si>
    <t>Придбання персональних комп'ютерів в Качанівську ЗОШ І-ІІІ ст. Підволочиської селищної ради</t>
  </si>
  <si>
    <t>Саранчуки ОТГ</t>
  </si>
  <si>
    <t>Саранчуківський  ЗЗСО І-ІІІ ступеня, вул Личакова, 18, с.Саранчуки  - капітальний ремонт теплотраси</t>
  </si>
  <si>
    <t>Сільський клуб по вул.Бережанській , 1а в с.Вільховець - капітальний ремонт будівлі з утепленням горищного перекриття</t>
  </si>
  <si>
    <t>Скалат ОТГ</t>
  </si>
  <si>
    <t>Придбання навчально-компютерного комплексу в ЗОШ І-ІІІ ст с. Колодіївка.</t>
  </si>
  <si>
    <t xml:space="preserve">Придбання мультимедійного обладнання в ЗОШ І-ІІ ст в с. Полупанівка </t>
  </si>
  <si>
    <t>Капітальний ремонт підлоги в сільському будинку культури с.Остап’є</t>
  </si>
  <si>
    <t>Капітальний ремонт окремих приміщень в Скалатській районній комунальній лікарні</t>
  </si>
  <si>
    <t>Теребовля ОТГ</t>
  </si>
  <si>
    <t>Реконструкція нефункціонуючої будівлі Теребовлянської ЗОШ І-ІІІ ступенів №2 під котельню з твердопаливними котлами Q=700кВт по вул. Січових Стрільців, 23, в м. Теребовлі Тернопільської області</t>
  </si>
  <si>
    <t>Реконструкція котельні з  встановлення твердопаливних котлів загальною потужністю Q100кВт. в  Теребовлянському дитячому ясла-садку “Теремок”,  Теребовлянської міської ради по вул. Шевченка,208, «А» м. Теребовля Тернопільської області»</t>
  </si>
  <si>
    <t>Капітальний ремонт спортзалу із заміною підлоги та влаштування гідроізоляції Теребовлянського ЦФЗН “Спорт для всіх” вул. 22 Січня, 17, м. Теребовля,  Теребовлянського району</t>
  </si>
  <si>
    <t>Капітальний ремонт будівлі “Центру культури і дозвілля с. Ласківці” відділу культури Теребовлянської міської ради по вул. Центральна, 127</t>
  </si>
  <si>
    <t>Зборів ОТГ</t>
  </si>
  <si>
    <t>Придбання обладнання "Дитячий майданчик"</t>
  </si>
  <si>
    <t xml:space="preserve">Капітальний ремонт санвузлів Зборівського дитячого ясла-садка №1 </t>
  </si>
  <si>
    <t>Капітальний ремонт фасадів ЗОШ І-ІІІ ст. №2 м. Зборова по вул.Б.Хмельницького, 7 у м.Зборові Тернопільської області</t>
  </si>
  <si>
    <t xml:space="preserve">Реконструкція системи опалення зі встановлення газової модульної котельні в ЗОШ І-ІІ ступенів с.Жабиня Зборівського району Тернопільської області </t>
  </si>
  <si>
    <t>Капітальний ремонт - заміна вікон і дверей будинку культури села Розгадів</t>
  </si>
  <si>
    <t xml:space="preserve">Капітальний ремонт їдальні ЗОШ І-ІІ ступенів с.Кального Зборівського району Тернопільської області </t>
  </si>
  <si>
    <t xml:space="preserve">Капітальний ремонт - заміна вікон їдальні ЗОШ І-ІІ ступенів с.Кабарівці Зборівського району Тернопільської області </t>
  </si>
  <si>
    <t>Капітальний ремонт приміщення Зборівської дитячої музичної школи (корпус №2) до вул.Б.Хмельницької, 21 в м.Зборів Тернопільської області</t>
  </si>
  <si>
    <t>м. Кременець</t>
  </si>
  <si>
    <t>Реконструкція міських очисних споруд м.Кременець, Тернопільської області (ІІ-й пусковий комплекс, коригування зі зміною технологій)</t>
  </si>
  <si>
    <t>604,6 тисяч гривень не профінансовані казначейством, відповідно до платіжних документів поданих ГРК ще 17 вересня 2019 року.</t>
  </si>
  <si>
    <t>м. Тернопіль</t>
  </si>
  <si>
    <t>Капітальний ремонт - влаштування пішохідної доріжки на вул. Чумацькій (ділянки від клубу Good one до ресторану "Хутір")</t>
  </si>
  <si>
    <t>заключено договір (платіжне доручення 33,1 тис.грн. від 24.10)</t>
  </si>
  <si>
    <t>Капітальний ремонт юнацько - спортивного майданчика за адресою: м.Тернопіль, проспект Злуки,15</t>
  </si>
  <si>
    <t>не потребує (авансовий платіж на 50,5 тис.грн.)</t>
  </si>
  <si>
    <t xml:space="preserve">Капітальний ремонт існуючих вольєрів та  будівництво 14 нових в Центрі стерилізації безпритульних тварин у с. Дичків Тернопільського р-ну    </t>
  </si>
  <si>
    <t>не потребує (платіжне дор. На 141,8 тис.грн від 03.10)</t>
  </si>
  <si>
    <t>Черкаська область</t>
  </si>
  <si>
    <t>м. Черкаси</t>
  </si>
  <si>
    <t>Капітальний ремонт прилеглої території (зовнішні мережі освітлення) ДНЗ №54 “Метелик” м. Черкаси</t>
  </si>
  <si>
    <t>виготовлення проектно-кошторисної документації</t>
  </si>
  <si>
    <t>С-арка (електронно-оптичний перетворювач) для КНП “Третя Черкаська міська лікарня швидкої медичної допомоги”, місто Черкаси</t>
  </si>
  <si>
    <t>проведено процедуру закупівлі, укладено договір №351 від 27.09.19</t>
  </si>
  <si>
    <t>Капітальний ремонт будівлі (внутрішні інженерні мережі) ДНЗ № 55 Черкаської міської ради</t>
  </si>
  <si>
    <t>Капітальний ремонт прилеглої території (спортивний майданчик) Черкаської спеціалізованої школи I—III ступенів № 13 Черкаської міської ради за адресою вул. Гетьмана Сагайдачного, 146 в м. Черкаси</t>
  </si>
  <si>
    <t>Капітальний ремонт прилеглої території (спортивний майданчик) Черкаської загальноосвітньої школи I—III ступенів № 15 Черкаської міської ради за адресою вул. Кобзарська, 77 в м. Черкаси</t>
  </si>
  <si>
    <t>Капітальний ремонт прилеглої території (спортивний майданчик) Черкаської загальноосвітньої школи I—III ступенів № 22 Черкаської міської ради за адресою вул. Кобзарська, 108 в м. Черкаси</t>
  </si>
  <si>
    <t>Капітальний ремонт прилеглої території (спортивний майданчик) Черкаської загальноосвітньої школи I—III ступенів № 25 Черкаської міської ради за адресою вул. Нарбутівська, 206 в м. Черкаси</t>
  </si>
  <si>
    <t>Капітальний ремонт прилеглої території (спортивний майданчик) Черкаської гімназії №31 за адресою вул. Героїв Дніпра, 27 Черкаської міської ради в м. Черкаси</t>
  </si>
  <si>
    <t>Реконструкція прилеглої території (покриття синтетична трава) Черкаської гімназії № 31 за адресою вул. Героїв Дніпра, 27 Черкаської міської ради в м. Черкаси</t>
  </si>
  <si>
    <t>м.Канів</t>
  </si>
  <si>
    <t>Капітальний ремонт ДНЗ “Теремок” по вул. Дніпробудівська, № 4 в м. Каневі (ОТГ)</t>
  </si>
  <si>
    <t>смт Стеблів</t>
  </si>
  <si>
    <t>Капітальний ремонт вулиці Анатолія Міцерука (3 ділянка) в смт Стеблів (ОТГ) Корсунь-Шевченківського району Черкаської області</t>
  </si>
  <si>
    <t>Капітальний ремонт будівлі амбулаторії загальної практики сімейної медицини по вул.Соборна,67 в с.Шендерівка Стеблівської ОТГ Корсунь-Шевченківського району (із здійсненням комплексних заходів з енергоефективності)</t>
  </si>
  <si>
    <t>Поточний ремонт маніпуляційної в закладі охорони здоров’я с. Селище Стеблівської ОТГ Корсунь-Шевченківського району</t>
  </si>
  <si>
    <t>смт Маньківка</t>
  </si>
  <si>
    <t>Капітальний ремонт напірного водогону в смт</t>
  </si>
  <si>
    <t>Капітальний ремонт каналізаційної насосної станції в смт Маньківка</t>
  </si>
  <si>
    <t xml:space="preserve">Капітальний ремонт Маньківського стадіону з виготовленням відповідної проектної документації на виконання зазначених видів робіт </t>
  </si>
  <si>
    <t>Будівництво водозабірних свердловин в смт Маньківка</t>
  </si>
  <si>
    <t>м. Чигирин</t>
  </si>
  <si>
    <t>Придбання мультимедійних дошок , телевізорів, та оргтехніки для Чигиринського навчально-виховного комплексу “Спеціалізований заклад загальної середньої освіти І-III ступенів №2 - заклад дошкільної освіти№” Чигиринської міської ради (ОТГ)</t>
  </si>
  <si>
    <t>Придбання мультимедійних дошок , телевізорів, та оргтехніки для Чигиринського закладу загальної середньої освіти I—III ст. № 1ім. Б.Хмельницького Чигиринської міської ради (ОТГ)</t>
  </si>
  <si>
    <t>Придбання ліжок та меблів для закладу дошкільної освіти “Зірочка” Чигиринської міської ради (ОТГ)</t>
  </si>
  <si>
    <t xml:space="preserve">Придбання дитячого спортивного ігрового майданчика для с.Тіньки Чигиринської міської ОТГ </t>
  </si>
  <si>
    <t>Реконструкція мережі вуличного освітлення  в с.Матвіївка Чигиринської міської ОТГ</t>
  </si>
  <si>
    <t>Капітальний ремонт приміщення Стецівського навчально-виховного комплексу "Заклад загальної середньої освіти І-ІІ ступенів - заклад дошкільної освіти" Чигиринської міської ради (ОТГ)</t>
  </si>
  <si>
    <t>Придбання дитячого спортивного ігрового майданчика для Чигиринського закладу загальної середньої освіти I—III ст. № 1ім. Б.Хмельницького Чигиринської міської ради (ОТГ)</t>
  </si>
  <si>
    <t>м. Умань</t>
  </si>
  <si>
    <t xml:space="preserve">Реконструкція площі Соборності в м. Умань </t>
  </si>
  <si>
    <t>тендер проведено на річну суму</t>
  </si>
  <si>
    <t>Придбання медичних ліжок з матрацом в інфекційне відділення для КНП “Уманська міська лікарня”</t>
  </si>
  <si>
    <t>Придбання медичних ліжок з матрацом та сповивальних столів для Уманської дитячої лікарні</t>
  </si>
  <si>
    <t xml:space="preserve">Капітальний ремонт приміщення їдальні Уманського навчально-виховного комплексу “ЗОШ 1-3 ст. № 7- колегіум” вул. Слонського Анатолія, 12, м. Умань </t>
  </si>
  <si>
    <t>м. Городище</t>
  </si>
  <si>
    <t>Поточний середній ремонт мосту через р.Вільшанку по вулиці Миру м.Городище (коригування)</t>
  </si>
  <si>
    <t>Капітальний ремонт вулиці Доватора в м. Городище</t>
  </si>
  <si>
    <t xml:space="preserve">будівництво водогону по вул. Коцюбинського та вул. Садовій в м. Городище </t>
  </si>
  <si>
    <t>Придбання екскаватора м. Городище</t>
  </si>
  <si>
    <t>Проектування містобудівної документації генерального плану міста Городище</t>
  </si>
  <si>
    <t>Придбання системи управління подачі та очистки води м. Городище</t>
  </si>
  <si>
    <t>Придбання для Горотищенського РТМО  гастрофіброскопу</t>
  </si>
  <si>
    <t>Капітальний ремонт вулиці Миру м. Городище</t>
  </si>
  <si>
    <t>м.Звенигородка</t>
  </si>
  <si>
    <t>Капітальний ремонт водопровідних мереж м. Звенигородка</t>
  </si>
  <si>
    <t xml:space="preserve"> -</t>
  </si>
  <si>
    <t>«Капітальний ремонт покрівлі комплексу водоочисних споруд в м. Звенигородка»</t>
  </si>
  <si>
    <t xml:space="preserve">«Капітальний ремонт зовнішніх мереж водопроводу по вул Макаренка довжиної 700 метрів із поліетиленових труб діаметром 315 мм в м. Звенигородка» </t>
  </si>
  <si>
    <t>Капітальний ремонт  вул.Героїв Євромайдану (від буд.54 до буд.62)</t>
  </si>
  <si>
    <t xml:space="preserve">Капітальний ремонт даху житлового  будинку по проспекту, Шевченка, 98 в м.Звенигородка </t>
  </si>
  <si>
    <t xml:space="preserve">Капітальний ремонт даху житлового  будинку по проспекту, Шевченка, 93  в м.Звенигородка </t>
  </si>
  <si>
    <t xml:space="preserve"> Капітальний ремонт даху житлового будинку по проспекту, Шевченка, 99 в  м.Звенигородка </t>
  </si>
  <si>
    <t>Капітальний ремонт тротуару по проспекту Шевченка( від вул. Шевченка до вул. В.Чорновола)</t>
  </si>
  <si>
    <t xml:space="preserve">Капітальний ремонт асфальтного покриття прибудинкової території по вул. Піщана, 2 в м. Звенигородка </t>
  </si>
  <si>
    <t xml:space="preserve">Капітальний ремонт асфальтного покриття прибудинкової території по проспекту Шевченка,97 в  м.Звенигородка </t>
  </si>
  <si>
    <t xml:space="preserve">Капітальний ремонт покриття прибудинкової території по вул. О.Кошиці,18 - 20  м. Звенигородка </t>
  </si>
  <si>
    <t xml:space="preserve">Капітальний ремонт дорожнього покриття по пров. Волкова в м.Звенигородка </t>
  </si>
  <si>
    <t xml:space="preserve">Капітальний ремонт дорожнього покриття по пров. Київському в м. Звенигородка </t>
  </si>
  <si>
    <t xml:space="preserve">Капітальний ремонт дорожнього покриття по вул. Коцюбинського в м.Звенигородка </t>
  </si>
  <si>
    <t>Придбання комунальної техніки на полігон твердих побутових відходів в м.Звенигородка</t>
  </si>
  <si>
    <t>смт Чорнобай</t>
  </si>
  <si>
    <t>Капітальний ремонт дорожнього покриття вул. Центральна в смт Чорнобай Черкаської області</t>
  </si>
  <si>
    <t>Капітальний ремонт вул. Золотоніська в смт Чорнобай Черкаської області</t>
  </si>
  <si>
    <t>м.Корсунь-Шевченківський</t>
  </si>
  <si>
    <t>Придбання екскаватора</t>
  </si>
  <si>
    <t>Будівництво громадського туалету в центральній частині  м. Корсунь-Шевченківський</t>
  </si>
  <si>
    <t xml:space="preserve">Виготовлення проектно-кошторисної документації на проект «Заходи щодо відновлення і підтримання сприятливого гідрологічного режиму та санітарного стану р. Рось в адмінмежах Корсунь-Шевченківської міської ради (чи району) </t>
  </si>
  <si>
    <t>Капітальний ремонт гідротехнічної споруди (дамби) за адресою вул. Я. Мудрого (Мартанський став) в м. Корсунь- Шевченківський</t>
  </si>
  <si>
    <t>Капітальний ремонт тротуару по вул. Благовісна, 38 в м. Корсунь- Шевченківський</t>
  </si>
  <si>
    <t>Капітальний ремонт підпірної стінки по вул. Шевченка, 5 в м. Корсунь-Шевченківський</t>
  </si>
  <si>
    <t xml:space="preserve">Капітальний ремонт будівлі дошкільного навчального закладу «Світлячок» по вул. Ярослава Мудрого, 41а в м. Корсунь - Шевченківський </t>
  </si>
  <si>
    <t xml:space="preserve">Капітальний ремонт прилеглої території скверу  ім. Богдана  Хмельницького  у м. Корсунь - Шевченківський </t>
  </si>
  <si>
    <t xml:space="preserve">Капітальний ремонт частини напірного колектора від КНС №1 до вул. Благовісна в м. Корсунь-Шевченківський </t>
  </si>
  <si>
    <t>Придбання твердопаливного обладнання для котельні                                  по вул. І. Виговського</t>
  </si>
  <si>
    <t>Капітальний ремонт мережі водопостачання по вул. С. Руднєва в м. Корсунь – Шевченківський</t>
  </si>
  <si>
    <t>Підвідний водогін по вул. Нікітіна  в  м. Корсунь – Шевченківський</t>
  </si>
  <si>
    <t>Придбання спецтехніки для КП «ВЖРЕУ</t>
  </si>
  <si>
    <t>Придбання приладу АПГК 015/2 для пошуку поривів водогону</t>
  </si>
  <si>
    <t>Виготовлення проектно-кошторисної документації на рекультивацію міського сміттєзвалища</t>
  </si>
  <si>
    <t>Придбання відвалів для спецтехніки</t>
  </si>
  <si>
    <t>Придбання приладу для проведення бактеріологічного дослідження питного водопостачання та питної води</t>
  </si>
  <si>
    <t>Капітальний ремонт проїжджої частини мосту через р. Рось в м. Корсуні-Шевченківському</t>
  </si>
  <si>
    <t>проведено, визначення переможця, заключено договір, платіжне доручення №1 знаходиться в  УДКСУ</t>
  </si>
  <si>
    <t xml:space="preserve">Реконструкція полів фільтрації м.Корсуня- Шевченківського </t>
  </si>
  <si>
    <t>потребує - тендер не оголошувався через відсутність фінансування</t>
  </si>
  <si>
    <t>укладено договір № 21/08-01 від 20.08.2019</t>
  </si>
  <si>
    <t>50,0</t>
  </si>
  <si>
    <t>Капітальний ремонт дороги по вул. Л.Українки в смт Оржиця</t>
  </si>
  <si>
    <t>Капітальний ремонт (відновлення елементів благоустрою) навколо пам’ятника воїнам-авіаторам по вул. Черкаська в смт Оржиця</t>
  </si>
  <si>
    <t>Капітальний ремонт (відновлення елементів благоустрою) центральна алея парку Слави в смт Оржиця</t>
  </si>
  <si>
    <t>Капітальний ремонт водопровідної мережі по вулицях Центральна, Гоголя, Онбиша в смт Оржиця Оржицького району Полтавської області</t>
  </si>
  <si>
    <t>с. Мачухи</t>
  </si>
  <si>
    <t>придбання ноутбуків (3 шт.) для Калашниківського НВК Полтавського району Полтавської обл.</t>
  </si>
  <si>
    <t xml:space="preserve">капітальний ремонт Мачухівського  будинку культури (утеплення фасаду) в с. Мачухи Полтавського району Полтавської області </t>
  </si>
  <si>
    <t>заключено прямий договір</t>
  </si>
  <si>
    <t xml:space="preserve">придбання дитячого ігрового обладнання та вуличних тренажерів для Мачухівської сільської ради </t>
  </si>
  <si>
    <t>м.Пирятин</t>
  </si>
  <si>
    <t>Будівля комунальної організації "дошкільний навчальний заклад Ромашка" по вул. Коцюбинського,35 в м. Пирятин Полтавської області - капітальний ремонт будівлі</t>
  </si>
  <si>
    <t>Заключено договір на суму 1451420,53 грн. коп</t>
  </si>
  <si>
    <t>смт Чутове</t>
  </si>
  <si>
    <t>Реконструкція освітлення центрального парку в смт Чутове Чутівського р-ну Полтавської обл (КТП-101)</t>
  </si>
  <si>
    <t>Капітальний ремонт теплогенераторної дошкільного навального закладу "Веселка" по вул. Луговій,2 в смт Чутове Чутівського р-ну, Полтавської обл</t>
  </si>
  <si>
    <t>Придбання автогідропідйомника Comet19(Італія) з установленою на шасі ГАЗ 330202 (3 місця)</t>
  </si>
  <si>
    <t>потребує, не проведено</t>
  </si>
  <si>
    <t>м. Кременчук</t>
  </si>
  <si>
    <t xml:space="preserve">Закупівля апарату УЗД з комплектом датчиків для КНМП "Кременчуцька міська дитяча лікарня" за адресою: вул. Павлова,16 м.Кременчук </t>
  </si>
  <si>
    <t xml:space="preserve">Аукціон відбувся 15 липня 2019. Договір № 11-Т від 29.07.2019 оприлюднено в системі закупівель. Проведення платежів тимчасово призупинено УДКСУ у м. Кременчуці. </t>
  </si>
  <si>
    <t>Медичне обладнання та апаратура для КНМП "Кременчуцька міська дитяча лікарня" для відділення анетезіології та інтенсивної терапії, за адресою: вул. Павлова,16</t>
  </si>
  <si>
    <t>Для  відділення анестезіології та інтенсивної терапії  були оголошені закупівлі 23 серпня 2019 року.Аукціон  відбувся 9 вересня 2019 року, але був скасований  у зв’язку з скороченням видатків на здійснення закупівлі товарів. Проведення платежів тимчасово призупинено УДКСУ у м. Кременчуці.</t>
  </si>
  <si>
    <t>Заміна вікон в поліклінічному відділенні міської лікарні № 4; м.Кременчук, проспект Лесі Українки,80</t>
  </si>
  <si>
    <t>Реконструкція приміщень для створення кардіологічної служби комунального некомерціного медичного підприємства "Лікарня інтенсивного лікування "Кременчуцька" за пдресою: вул.Павлова,2 м. Кременчук</t>
  </si>
  <si>
    <t xml:space="preserve">Проведено тендерну процедуру закупівлі. Заключено договір 07 жовтня 2019 року. Проведення платежів тимчасово призупинено УДКСУ у м. Кременчуці. </t>
  </si>
  <si>
    <t>Придбання медичного обладнання, апаратури для кардіологічної служби "Комунального некомерційного медичного підприємства "Лікарня інтесивного лікування "Кременчуцька" за адресою: вул Павлова,2 м.Кременчук</t>
  </si>
  <si>
    <t>24 липня 2019 року розпочато процедуру закупівлі.  02.09.2019 було укладено договір на закупівлю товару  – Апаратура для радіотерапії, механотерапії, електротерапії та фізичної терапії (  Апарат штучної вентиляції легенів стаціонарний високочастотний з пневмоприводом).                                                                                  2. 30 липня 2019 року розпочато процедуру закупівлі Напівавтоматичного зовнішнього дефібрилятора. За результатами торгів  03.09.2019 було укладено договір на закупівлю товару 5 – Апаратура для підтримування фізіологічних функцій організму .  3. 10 вересня 2019 року розпочато процедуру закупівлі моніторів пацієнта. 30 вересня 2019 відбувся аукціон, за результатами якого 15 жовтня 2019 року  укладено договір. Проведення платежів тимчасово призупинено УДКСУ у м. Кременчуці</t>
  </si>
  <si>
    <t>Капітальний ремонт приміщення КЗК "Міський центр культури і дозвілля" м. Кременчук, вул. Республіканська,63</t>
  </si>
  <si>
    <t>Капітальний ремонт їдальні лохвицької ЗОШ І-ІІІ ступенів №2 по вул Шкільна,10 в м. Лохвиця Полтавської області</t>
  </si>
  <si>
    <t>Капітальний ремонт з впровадженням енергозберігаючих заходів (заміна вікон та дверей) Гаївщинського сільського будинку культури по вул.Центральній,17 в с.Гаївщина</t>
  </si>
  <si>
    <t>не потребує (Примітка: по об'єкту Гаївщинський СБК рахується кредиторська заборгованість в сумі 8576,24 грн. кошти соц.-економ.розвитку(проплата не проходить в зв'язку з відсутністю підкріплення за словами працівників ДКУ).</t>
  </si>
  <si>
    <t>Капітальний ремонт приміщення Васильківської ЗОШ І-ІІ ступенів по вул. Перемоги,4 в с. Васильки</t>
  </si>
  <si>
    <t>м. Карлівка</t>
  </si>
  <si>
    <t>Капітальний ремонт дороги по вулиці Холодноярській від вул.Незалежності   
до буд.№29 в м.Карлівка Карлівського району Полтавської області</t>
  </si>
  <si>
    <t>Капітальний ремонт проїзної частини по провулку Тупому в м.Карлівка Карлівського району Полтавської області</t>
  </si>
  <si>
    <t>Капітальний ремонт проїзної частини вулиці Промислова від будинку №10 до вул.Гурамішвілі в м.Карлівка Полтавської області</t>
  </si>
  <si>
    <t>Капітальний ремонт з влаштуванням елементів благоустрою майданчику для відпочинку «Коло зустрічі» по вул.Полтавський Шлях в м.Карлівка Карлівського району Полтавської області</t>
  </si>
  <si>
    <t>Реконструкція неопалювального гаражу Карлівського ВУЖКГ в м.Карлівка Полтавської області по вул. Полтавський шлях, 58а</t>
  </si>
  <si>
    <t>Капітальний ремонт спортивного майданчика в мікрорайоні житлових будинків по вул. Потлавський шлях, 42/2, вул. Незалежності,1 в м.Карлівка Полтавської області</t>
  </si>
  <si>
    <t xml:space="preserve">Капітальний ремонт внутрішньо-квартальних проїздів та елементів благоустрою житлового будинку по вул. Полтавський шлях, 91 в м. Карлівка Полтавської області </t>
  </si>
  <si>
    <t xml:space="preserve">Капітальний ремонт внутрішньо-квартальних проїздів та елементів благоустрою житлового будинку по вул. Полтавський шлях, 93 в м. Карлівка Полтавської області </t>
  </si>
  <si>
    <t xml:space="preserve">Капітальний ремонт внутрішньо-квартальних проїздів та елементів благоустрою житлового будинку по вул. Полтавський шлях, 89 в м. Карлівка Полтавської області  </t>
  </si>
  <si>
    <t>Капітальний ремонт благоустрою дворовоїї території та внутрішньоквартальних проїздів житлового будинку по вул. Спартака, 14 в м. Карлівка Полтавської області</t>
  </si>
  <si>
    <t>Встановлення поквартирного індивідуального опалення в багатоквартирному житловому будинку по вул. Полтавський шлях, 58, в м. Карлівка, Полтавської області</t>
  </si>
  <si>
    <t>смт Нові Санжари</t>
  </si>
  <si>
    <t>Капітальний ремонт корпусів№3 і №4 дитячого садка "Лелеченька" по вул. Центральна 31А в смт. Нові Санжари</t>
  </si>
  <si>
    <t>Капітальний ремонт благоустрою території дитячого садка "Сонечко" корпус №2 по вул. Першотравневій, 14 в смт Нові Санжари Новосанжарського району Полтавської області</t>
  </si>
  <si>
    <t>Капремонт  дорожнього покриття проїзжної частини по пров. Тракторний в смт Нові Санжари, Новосанжарського району,Полтавської області</t>
  </si>
  <si>
    <t>Капремонт  дорожнього покриття проїзжної частини по  вул.Садова в смт Нові Санжари, Новосанжарського району,Полтавської області</t>
  </si>
  <si>
    <t>Капремонт  дорожнього покриття проїзжної частини по  вул. Першотравнева в смт Нові Санжари, Новосанжарського району,Полтавської області</t>
  </si>
  <si>
    <t>Капітальний ремонт ( утеплення фасаду) корпусів №3,4 дитячого садка "Лелеченька" по вул Центральній 31/а смт Нові Санжари Новосанжарського району Полтавської області</t>
  </si>
  <si>
    <t>Капремонт  дитсадка "Сонечко" корпус № 2 по вул Першотравнева 14 смт Нові Санжари</t>
  </si>
  <si>
    <t>Капремонт  дорожнього покриття території картодрому по вул Центральна 105/16 в смт Нові Санжари, Новосанжарського району,Полтавської області</t>
  </si>
  <si>
    <t>Капремонт  благоустрою  дитсадка "Сонечко" корпус № 2 по вул Першотравнева 14 смт Нові Санжари</t>
  </si>
  <si>
    <t>Капремонт  дорожнього покриття проїзжної частини по  вул. Маджарянськ5 (І частина) в смт Нові Санжари, Новосанжарського району,Полтавської області</t>
  </si>
  <si>
    <t>смт Велика Багачка</t>
  </si>
  <si>
    <t>Капітальний ремонт тротуару по вулиці Каштанова( а ділянці від вулиці Вишнева до вулиці Молодіжна)</t>
  </si>
  <si>
    <t>смт Семенівка</t>
  </si>
  <si>
    <t>Капітальний ремонт - заміна віконних прорізів будівлі ЗНЗ І-ІІІ ступенів за адресою вул. Пролетарська17А,в  с.Веселий Поділ, семенівського р-ну, Полтавської обл.</t>
  </si>
  <si>
    <t>тендеру не потребує, договір заключено, наявна кредиторська заборгованість</t>
  </si>
  <si>
    <t xml:space="preserve">тендерні процедури проведено, договори заключено, очікується фінансування з держбюджету </t>
  </si>
  <si>
    <t>не потребує - розміщено звіти про укладені договори, ОЧІКУЮТЬ ФІНАНСУВАННЯ</t>
  </si>
  <si>
    <t>проведення тендеру не потребує, роботи розпочато - наявна кредиторська заборгованість</t>
  </si>
  <si>
    <t>Одеська область</t>
  </si>
  <si>
    <t>смт. Сарата</t>
  </si>
  <si>
    <t>Реконструкція системи водовідведення смт Сарата Одеської області</t>
  </si>
  <si>
    <t>смт. Миколаївка</t>
  </si>
  <si>
    <t>Заміна вікони ДНЗ (с.м.т. Миколаївка)</t>
  </si>
  <si>
    <t>Капітальний ремонт електромереж вуличного освітлення</t>
  </si>
  <si>
    <t>Придбання асенізаційного автомобілядля комунального підприємства</t>
  </si>
  <si>
    <t>Капітальний ремонт дорожнього покриття по вул. Шевченко</t>
  </si>
  <si>
    <t>м. Березівка</t>
  </si>
  <si>
    <t>Капітальний ремонт Березівського ДНЗ№2</t>
  </si>
  <si>
    <t>Капітальний  ремонт будівлі Березівської міської ради</t>
  </si>
  <si>
    <t>Капітальний ремонт приміщення та благоустрій території Вікторівської ЗОШ</t>
  </si>
  <si>
    <t>смт. Любашівка</t>
  </si>
  <si>
    <t>Придбання вакуумної машини МВ-9 на базі ГАЗ 3309</t>
  </si>
  <si>
    <t>Капітальний ремонт дорожного покриття по вул. Кошового від вул.Тельмана до вул. Михайлівської в смт Любашівка Любашівського району, Одеської області</t>
  </si>
  <si>
    <t>Капітальний ремонт дорожного покриття по вул. Володимира Князя від № 95 до вул. Мічуріна смт Любашівка Любашівського району, Одеської області</t>
  </si>
  <si>
    <t>Придбання автобуса пасажирського для перевезення 10 і більше осіб</t>
  </si>
  <si>
    <t>Придбання пристрою по подрібненню щіпи; М130ТР з посиленою рамою</t>
  </si>
  <si>
    <t>Придбання трактору МТЗ великовантажного</t>
  </si>
  <si>
    <t>Будівництво (буріння) артезіанської свердловини в с. Олександрівка Любашівського району Одеської області</t>
  </si>
  <si>
    <t>Будівництво (буріння) артезіанської свердловини в смт Любашівка Любашівського району Одеської області</t>
  </si>
  <si>
    <t>Капітальний ремонт спортивної зали опорного закладу НВК ЗОШ І-ІІІ ступенів-гімназія на вул Софіївська, 77 смт Любашівка, Одеської області</t>
  </si>
  <si>
    <t>м. Татарбунари</t>
  </si>
  <si>
    <t xml:space="preserve">Капітальний ремонт тротуару по вул. Тура від вул. Партизанська до вул. Дністровська в м. Татарбунари Одеської області </t>
  </si>
  <si>
    <t xml:space="preserve">Капітальний ремонт вуличного водогону по вулиці Бесарабська в м. Татарбунари Одеської області </t>
  </si>
  <si>
    <t xml:space="preserve">Буріння розвідувально експлуатаційної свердловини на розі вулиць Трудова та Космонавтів в м. Татарбунари, Татарбунарського району, Одеської області"  </t>
  </si>
  <si>
    <t>Виготовлення проектно-кошторисної документації по об'єкту "Буріння розвідувально експлуатаційної свердловини на розі вулиць Трудова та Космонавтів в м. Татарбунари, Татарбунарського району, Одеської області"(КП "Водопостачальник")</t>
  </si>
  <si>
    <t xml:space="preserve">Будівництво водонапірної башти на території майнового комплексу «Водонапірна Насосна Станція» за адресою: вул. Степова,6 м. Татарбунари Одеської області </t>
  </si>
  <si>
    <t xml:space="preserve">Будівництва наземної фотоелектричної сонячної електростанції на території майнового комплексу «Водонапірна Насосна Станція» за адресою  вул. ім. В.З.Тура,99 Б в м. Татарбунари Одеської області  </t>
  </si>
  <si>
    <t xml:space="preserve">Будівництва наземної фотоелектричної сонячної електростанції на території майнового комплексу «Водонапірна Насосна Станція» за адресою по вул.. Степова,6 в м. Татарбунари Одеської області </t>
  </si>
  <si>
    <t xml:space="preserve">Будівництво по об’єкту «Організація дорожнього руху з будівництвом світлофорного об'єкту на перехресті вулиць Василя Тура та Горького м. Татарбунари Одеської області» </t>
  </si>
  <si>
    <t xml:space="preserve">Капітальний ремонт дорожнього покриття по вулиці Суворова в м. Татарбунари  Одеської  області </t>
  </si>
  <si>
    <t xml:space="preserve">Капітальний ремонт дорожнього покриття по вулиці Чорноморська в м. Татарбунари  Одеської  області </t>
  </si>
  <si>
    <t xml:space="preserve">Капітальний ремонт дорожнього покриття по вулиці Київська в м. Татарбунари  Одеської  області </t>
  </si>
  <si>
    <t xml:space="preserve">Капітальний ремонт дорожнього покриття по вулиці Зоряна в м. Татарбунари  Одеської  області </t>
  </si>
  <si>
    <t>смт. Доброслав</t>
  </si>
  <si>
    <t>Капітальний ремонт тротуарної доріжки та облаштування зони відпочинку в сквері "Українська пісня" смт Доброслав Лиманського району Одеської області</t>
  </si>
  <si>
    <t xml:space="preserve">Реконструкція дорожнього покриття   по  вул.. Серпнева  в смт Доброслав Лиманського району Одеської області </t>
  </si>
  <si>
    <t xml:space="preserve">Реконструкція дорожнього покриття   по  вул.. Грубніка  в смт Доброслав Лиманського району Одеської області </t>
  </si>
  <si>
    <t xml:space="preserve">Капітальний  ремонт  дорожнього покриття   по  вул.. Б.Хмельницького в смт Доброслав Лиманського району Одеської області </t>
  </si>
  <si>
    <t xml:space="preserve">Капітальний  ремонт  дорожнього покриття   по  вул. Шкільна смт Доброслав Лиманського району Одеської області </t>
  </si>
  <si>
    <t>Капітальний  ремонт тротуарної доріжки  від вул 6 Армії через  вул Гр Десанта до вул Садова в смт Доброслав Лиманського району Одеської області</t>
  </si>
  <si>
    <t xml:space="preserve">Капітальний  ремонт  водогону   по  вул. Б.Хмельницького в смт Доброслав Лиманського району Одеської області </t>
  </si>
  <si>
    <t>Капітальний ремонт системи водовідведення в харчоблоку  ДНЗ Теремок смт Доброслав Лиманського району Одеської області</t>
  </si>
  <si>
    <t>Капітальний ремонт огорожі кладовища в с Зоринове Лиманського району Одеської області</t>
  </si>
  <si>
    <t>Капітальний ремонт тротуарної доріжки на дитячому майданчику по вул Промислова смт Доброслав Лиманського району Одеської області</t>
  </si>
  <si>
    <t>Капітальний  ремонт тротуарної доріжки  від вул  Садова до вул Нова Садова в смт Доброслав Лиманського району Одеської області</t>
  </si>
  <si>
    <t>Реконструкція харчоблоку  Доброславського ДНЗ(ясла -сад) "Теремок" в смт Доброслав Лиманського району Одеської області</t>
  </si>
  <si>
    <t>Капітальний ремонт  корпусу №3 Доброславського ДНЗ "Теремок" в смт Доброслав  Лиманського району  Одеської області</t>
  </si>
  <si>
    <t>м. Арциз</t>
  </si>
  <si>
    <t>не проведено:до 31.10.2019р.планується оголошення закупівлі</t>
  </si>
  <si>
    <t>Придбання екскаватор- навантажувача</t>
  </si>
  <si>
    <t>Капітальний  ремонт резервуара чистої води №2 центрального водозабору  м. Арциз Одеської області</t>
  </si>
  <si>
    <t>Капітальний ремонт магістрального водопроводу (ліва резервна нитка)  в м.Арциз Одеської області (коригування)</t>
  </si>
  <si>
    <t xml:space="preserve">Капітальний ремонт водоводу (ліва резервна нитка) в м.Арциз Одеської області (коригування) </t>
  </si>
  <si>
    <t xml:space="preserve">Капітальний ремонт водопроводу по площі Механізаторів  в м.Арциз Одеської області </t>
  </si>
  <si>
    <t xml:space="preserve">Капітальний ремонт водопроводу по вул.Карла Маркса від провул. Транспортний до вул.Шевченка  в м.Арциз Одеської області </t>
  </si>
  <si>
    <t>Капітальний ремонт дорожнього покриття по вул. Захарова в м.Арциз Одеської області</t>
  </si>
  <si>
    <t xml:space="preserve">Капітальний ремонт дорожнього покриття по вул. 28 Червня від вул.Аккерманська до провул.Транспортний  в м.Арциз Одеської області  </t>
  </si>
  <si>
    <t xml:space="preserve">Капітальний ремонт тротуару по вулиці 28 Червня (від провулку Транспортний до вулиці Аккерманська) у м.Арцизі, Одеської області </t>
  </si>
  <si>
    <t>м. Болград</t>
  </si>
  <si>
    <t xml:space="preserve"> «Капітальний ремонт дорожного покриття вулиці Терещенко від вулиці Суворова до вулиці Заводська в м.Болград Одеської області»</t>
  </si>
  <si>
    <t>проведено тендер, укладено договір, підрядник чекає авансу</t>
  </si>
  <si>
    <t xml:space="preserve"> «Капитальний ремонт дорожного покриття  вулиці Сергієнко від вулиці Перемога до вулиці Заводська в м.Болград Одеської області» </t>
  </si>
  <si>
    <t xml:space="preserve"> "Реконструкція діючого міського трубопроводу питної води по вул.Заводска (від вул.Училищна до вул. Пощтова) в м.Болград"</t>
  </si>
  <si>
    <t>не потребує, укладено договір, підрядник чекає авансу</t>
  </si>
  <si>
    <t>Придбання  звукового обладнання для міскього будинку культури</t>
  </si>
  <si>
    <t>Придбання вакуумно підметального автомобілю</t>
  </si>
  <si>
    <t>Чернігівська область</t>
  </si>
  <si>
    <t xml:space="preserve">Бахмацька міська рада </t>
  </si>
  <si>
    <t>"Будівництво пішохідної зони та автомобільної дороги по вул. Дружби в м. Бахмач Чернігівської області"</t>
  </si>
  <si>
    <t>"Капільний вибірковий ремонт проїзної частини автомобільної дороги по вул. Конотопській в м. Бахмач Чернігівської області"</t>
  </si>
  <si>
    <t>"Капільний вибірковий ремонт проїзної частини автомобільної дороги по вул. Тиницькій в м. Бахмач Чернігівської області"</t>
  </si>
  <si>
    <t>Бобровицька міська рада</t>
  </si>
  <si>
    <t>Капітальний ремонт частини приміщення Бобровицької ЗОШ І-ІІІ ст. по вул.Незалежності,60 в м.Бобровиця Чернігівської області (заміна вікон та дверей)</t>
  </si>
  <si>
    <t>Борзнянська міська рада</t>
  </si>
  <si>
    <t>Придбання  грейдера</t>
  </si>
  <si>
    <t>Придбання бульдозера</t>
  </si>
  <si>
    <t>Реконструкція діючого водозабору в с. Кинашівка Борзнянського району Чернігівської області</t>
  </si>
  <si>
    <t>Реконструкція під’їзної дороги до сміттєзвалища побутових відходів вул. Красносільського, 50 м. Борзна, Чернігівської області</t>
  </si>
  <si>
    <t>Капітальний ремонт дороги по вул. П.Куліша (окремими ділянками)  м. Борзна, Борзнянського району Чернігівської області</t>
  </si>
  <si>
    <t>Реконструкція будинку готелю "Колос" по вул. Незалежності,  2  м. Борзна, Чернігівської області</t>
  </si>
  <si>
    <t>Варвинська міська рада</t>
  </si>
  <si>
    <t>Придбання архітектурно-паркової композиції з сонячними панелями для смт. Варва Варвинського району Чернігівської області</t>
  </si>
  <si>
    <t>Вертіївська сільська рада Ніжинського району</t>
  </si>
  <si>
    <t xml:space="preserve">Реконструкція в рамках відновлення системи вуличного освітлення частини вул. Лесі Українки від КТП-101 в с. Вертіївка Ніжинського району Чернігівської області </t>
  </si>
  <si>
    <t>Городнянська міська рада</t>
  </si>
  <si>
    <t>Покращення матеріально-технічної бази установ відділу культури Городнянської міської ради (закупівля обладнання та меблів)</t>
  </si>
  <si>
    <t>Не потребує тендерної процедури</t>
  </si>
  <si>
    <t>Передача коштів районному бюджету на здійснення реконструкції будівлі КНП “Городнянська центральна районна лікарня”</t>
  </si>
  <si>
    <t xml:space="preserve"> - </t>
  </si>
  <si>
    <t>Будівництво ПЛІ-0,4 кВ вуличного освітлення по вул. 1-го Травня в м. Городня, Чернігівської області</t>
  </si>
  <si>
    <t>Закупівля обладнання (музичні інструменти) для Комунального закладу "Міський будинок культури" Городнянської міської ради</t>
  </si>
  <si>
    <t>Іванівська сільська рада Чернігівського району</t>
  </si>
  <si>
    <t>Будівництво центру надання адміністративних послуг по вулиці Дружби, 88 в с. Іванівка Чернігівського району Чернігівської області</t>
  </si>
  <si>
    <t>ТОВ "Енергетичні сучасні комунікаційні системи" Договір № 690 від 24 січня 2019р.</t>
  </si>
  <si>
    <t>Ічнянська міська рада</t>
  </si>
  <si>
    <t>Придбання сценічних костюмів, музичного обладнання та інструментів для комунального закладу "Ічнянська школа мистецтв" відділу культури та туризму Ічнянської міської ради за адресою: вул. Героїв Майдану, 4 м.Ічня Ічнянського району Чернігівської області</t>
  </si>
  <si>
    <t>Закупівля музичної апаратури для Дорогінського будинку культури</t>
  </si>
  <si>
    <t>проведення тендерних закупівель</t>
  </si>
  <si>
    <t xml:space="preserve">Закупівля комп'юторного класу для Ічнянського закладу загальної середньої освіти І-ІІІ ступенів № 4 Ічнянської міської ради м Ічня Ічнянського району Чернігівської області </t>
  </si>
  <si>
    <t xml:space="preserve">Придбання паркану для Дошкільного навчального закладу №2 по вул. Нікольська, 12 в м.Ічня, Ічнянський р-н, Чернігівська область </t>
  </si>
  <si>
    <t>Закупівля комплекту модульного конструктора м'якого для Крупичпільського закладу дошкільної освіти Ічнянської міської ради</t>
  </si>
  <si>
    <t>Реконструкція частини вулиці Героїв Майдану на ділянці ПК 1+0-ПК4+31 в  м. Ічня Чернігівської області (Коригування)</t>
  </si>
  <si>
    <t>Будівництво дитячого майданчика по вул. Миру, 72, с. Гмирянка, Ічнянського району, Чернігівської області/06/1020</t>
  </si>
  <si>
    <t>Будівництво дитячого майданчика по вул. Незалежності, 3, с. Андріївка, Ічнянського району, Чернігівської області/01 вужкг</t>
  </si>
  <si>
    <t>Будівництво спортивного майданчика по вул. Центральна, 13, с. Монастирище, Ічнянського району, Чернігівської області/06</t>
  </si>
  <si>
    <t>Будівництво дитячого майданчика по вул. Революції 1905 року, 56, с. Ольшана, Ічнянського району, Чернігівської області/06</t>
  </si>
  <si>
    <t>Будівництво дитячого майданчика по вул. 10 років Незалежності, 1, с. Припутні, Ічнянського району, Чернігівської області/06</t>
  </si>
  <si>
    <t>Коропська селищна рада</t>
  </si>
  <si>
    <t>Газифікація с. Шабалинів, Коропського району, Чернігівської області. Підвідний газопровід високого тиску.</t>
  </si>
  <si>
    <t>Розпочато тендерну процедуру</t>
  </si>
  <si>
    <t>Придбання обладнання для Нехаївського будинку культури</t>
  </si>
  <si>
    <t>Капітальний ремонт будівлі Коропської ЗОШ I-III ступенів за адресою: смт. Короп, вул. Поштова,10, Коропський р-н, Чернігівська обл</t>
  </si>
  <si>
    <t>Заключено договір, без проведення тендеру</t>
  </si>
  <si>
    <t>Капітальний ремонт будівлі Карильської ЗОШ I-III ступенів за адресою: вул. Центральна, 16 А, с. Карильське, Коропський район, Чернігівська обл</t>
  </si>
  <si>
    <t>Капітальний  ремонт будівлі Атюшівської ЗОШ I-III ступенів за адресою: вул. Захісників Вітчизни, 38, с. Атюша, Коропський район, Чернігівська обл</t>
  </si>
  <si>
    <t>Заключено договір, без проведення тендеру. Зареєстровано юридичні зобовязання</t>
  </si>
  <si>
    <t>Капітальний  ремонт будівлі Шабалинівської ЗОШ I-III ступенів за адресою: Вул. Зцентральна, 76 а, с. Шабалинів, Коропський район, Чернігівська обл</t>
  </si>
  <si>
    <t>Реконструкція системи газопостачання із встановленням єдиного комерційного вузла обліку газу облаштованим засобом дистанційної передачі даних за адресою: Чернігівська область, Коропський р-н, с. Карильське, вул. Центральна, 16а, нежитлове приміщення Карильської ЗОШ</t>
  </si>
  <si>
    <t>Реконструкція системи газопостачання із встановленням єдиного комерційного вузла обліку газу облаштованим засобом дистанційної передачі даних за адресою: Чернігівська область, Коропський р-н, с. Рождественське, вул. Першотравнева, 2, нежитлове приміщення Рождественської ЗОШ</t>
  </si>
  <si>
    <t>Реконструкція приміщення Шабалинівської ЗОШ I-III ступенів за адресою: Чернігівська область, Коропський район, с. Шабалинів, вул. Центральна, 86</t>
  </si>
  <si>
    <t>Корюківська міська рада</t>
  </si>
  <si>
    <t>Реконструкція покрівлі із заміною скатного даху дошкільного навчального закладу № 4 "Веселка" за адресою: пров. Бульварний 8А в м.Корюківка Чернігівської області</t>
  </si>
  <si>
    <t>Куликівська селищна рада</t>
  </si>
  <si>
    <t>Капітальний ремонт під'їздів багатоквартирного будинку 45 по вул.Миру у смт Куликівка Чернігівської області з впровадженням заходів теплореновації (заміна вікон, вхідних дверей) та встановлення кодових замків</t>
  </si>
  <si>
    <t>Придбання комплекту дитячого спортивно-ігрового майданчика для комунального закладу "Куликівський заклад дошкільної освіти "Ромащка"" за адресою: Чернігівська облласть, Куликівський район, смт Куликівка, вул. Пирогова, 14Б</t>
  </si>
  <si>
    <t>Придбання комплекту дитячого спортивно-ігрового майданчика для с. Виблі Куликівського району Чернігівської області</t>
  </si>
  <si>
    <t>Капітальний ремонт із застосуванням енергозберігаючих технологій в частині заміни віконних прорізів по Кладьківському ФАПу КНП "Центр первинної медико-санітарної допомоги Куликівської селищної ради" по вул. 1 Травня, 57 у с. Кладьківка Куликівського району Чернігівської області</t>
  </si>
  <si>
    <t>Придбання комплектів туристичного спорядження для потреб туристичного клубу "Вогнище" відділу позашкільної освіти Куликівської селищної ради Чернігівської області за адресою: смт Куликівка, вул. Шевченка, 4а</t>
  </si>
  <si>
    <t>Придбання комплектів сценічних костюмів для закладів культуриКуликівської об'єднаної територіальної громади Чернігівської області</t>
  </si>
  <si>
    <t>Капітальний ремонт будівлі лижної бази за адресою:вул. Артамонова,1А, смт Куликівка, Куликівського району, Чернігівської обл</t>
  </si>
  <si>
    <t xml:space="preserve">Капітальний ремонт будівлі фельдшерсько-акушерського комунального некомерційного підприємства "Куликівський центр первинної медико-санітарної допомоги" за адресою: вул. Мурзи,1А, с. Жуківка, Куликівського району, Чернігівська обл </t>
  </si>
  <si>
    <t xml:space="preserve">Капітальний ремонт будівлі фельдшерсько-акушерського комунального некомерційного підприємства "Куликівський центр первинної медико-санітарної допомоги" за адресою: вул. Перемоги, 3, с. Дрімайлівка, Куликівського району, Чернігівська обл </t>
  </si>
  <si>
    <t>Придбання мультимедійних проекторів, екранів, комп’ютерної техніки, музичної та телекомунікаційної апаратури, спортивного обладнання та інвентарю, комплектів меблів, магнітних та класних дошок для закладів освіти Куликівської територіальної громади Чернігівської області</t>
  </si>
  <si>
    <t>Придбання сценічних костюмів, музичної апаратури, інструментів, комплектів меблів для закладів культури та туризму Куликівської територіальної громади Чернігівської області</t>
  </si>
  <si>
    <t>Капітальний ремонт Куликівської ЗЗСО I—III ступенів в 
смт Куликівка, вул. Шевченка 4, Куликівського району Чернігівської області</t>
  </si>
  <si>
    <t>Менська міська рада</t>
  </si>
  <si>
    <t>Капітальний ремонт будівлі комунального закладу позашкільної освіти "Менська станція юних техніків" Менської міської ради, Менського району, Чернігівської обл.</t>
  </si>
  <si>
    <t>Капітальний ремонт будівлі комунального закладу мистецька школа "Менська дитяча музична школа" Менської міської ради, Менського району, Чернігівської обл.</t>
  </si>
  <si>
    <t>Будівництво футбольного майданчику зі штучним покриттям Менської гімназії Менської міської ради Менського району за адресою: вул. Шевченка, 56, м. Мена, Чернігівської області</t>
  </si>
  <si>
    <t>Капітальний ремонт будівлі Менської гімназії, Менського району Чернігівської області</t>
  </si>
  <si>
    <t>Придбання комплектів меблів, комп"ютерної техніки, музичної апаратури, іншого обладнання та поповнення бібліотечного фонду для комунального закладу "Менська публічна бібліотека" Менської міської ради, Чернігівської області</t>
  </si>
  <si>
    <t>Ніжинська міська рада</t>
  </si>
  <si>
    <t xml:space="preserve">Закупівля обладнання, спортивного інвентаря для закладів загальної середньої освіти м. Ніжин Чернігівської області </t>
  </si>
  <si>
    <t>платіжні доручення в казначействі</t>
  </si>
  <si>
    <t>Придбання комплексу ренгенівського діагностичного (палатний ренген-апарат) для некомерційного підприємства Ніжинська центральна міська лікарня імені Миколи Галицького Ніжинської міської ради Чернігівської області</t>
  </si>
  <si>
    <t>Придбання велопарковок для м.Ніжина</t>
  </si>
  <si>
    <t xml:space="preserve">Закупівля дитячого майданчика для с. Паливода </t>
  </si>
  <si>
    <t xml:space="preserve">Закупівля спортивного майданчика для м.Ніжин Чернігівської області </t>
  </si>
  <si>
    <t>вул. 3-й Мікрорайон 8 в м. Ніжин -"Будівництво дитячого майданчика по вул.3-й Мікрорайон,8, м. Ніжин, Чернігівська область"</t>
  </si>
  <si>
    <t>пл.І.Франка в м. Ніжин -"Закупівля і встановлення архітектурної форми (багатогранник) із світлодинамічним обладнанням"</t>
  </si>
  <si>
    <t>Проведено тендер, заключений договір</t>
  </si>
  <si>
    <t>вул.Шевченка 11, в м.Ніжин - "Капітальний ремонт елементів благоустрою з встановленням архітектурно-паркової композиції з сонячними панелями біля житлового будинку № 11 по вул. Шевченка, м. Ніжин, Чернігівської області"</t>
  </si>
  <si>
    <t>Новгород-Сіверська міська рада</t>
  </si>
  <si>
    <t>Коригування проектної документації в зв’язку з виділенням 2-го пускового комплексу робочого проекту: “Капітальний ремонт проїзної частини по вул. Князя Ігоря в м. Новгород-Сіверський Новгород-Сіверського району Чернігівської області (Коригування)</t>
  </si>
  <si>
    <t>5927,287 (01.10.19)</t>
  </si>
  <si>
    <t xml:space="preserve">проект перераховано, 17.09.19 отримано експертний звіт. 14.10.19 торги відмінено (менше 2-х учасників). 15.10.19 повторно оголошено ВТ на 5760,4 тис. Подача документів до 30.10.19 </t>
  </si>
  <si>
    <t>Будівництво мереж 0,4 кВ вуличного освітлення по вул. Князя Ігоря в м. Новгород-Сіверський Чернігівської області</t>
  </si>
  <si>
    <t>875,415 (01.10.19)</t>
  </si>
  <si>
    <t>не потребує проведення тендерної процедури</t>
  </si>
  <si>
    <t>Придбання велопаркінгу для територіального центру соціального обслуговування (надання соціальних послуг) Новгород-Сіверської міської ради Чернігівської області</t>
  </si>
  <si>
    <t>80            (01.10.19)</t>
  </si>
  <si>
    <t xml:space="preserve">Закупівля спортивного інвентарю для боксу </t>
  </si>
  <si>
    <t>35            (01.10.19)</t>
  </si>
  <si>
    <t>Закупівля спортивного інвентарю для хортингу</t>
  </si>
  <si>
    <t>35          (01.10.19)</t>
  </si>
  <si>
    <t xml:space="preserve">Теплова модернізація дошкільного навчального закладу “Ластівка” в місті Новгород-Сіверський Чернігівської області (Капітальний ремонт) </t>
  </si>
  <si>
    <t>Носівська міська рада</t>
  </si>
  <si>
    <t>Будівництво мереж зовнішнього освітлення частини вул.Зелена, вул.Південна від КТП — 152 в м.Носівка, Чернігівської області з виділенням черговості: І черга — вул.Зелена; ІІ черга — вул.Південна</t>
  </si>
  <si>
    <t>Будівництво дитячого майданчика по вул.Короленка, м.Носівка Чернігівської області</t>
  </si>
  <si>
    <t>Остерська міська рада Козелецького району</t>
  </si>
  <si>
    <t>Реконструкція футбольного поля зі штучним покриттям 40Х23 опорного закладу - Остерська гімназія по вулиці Зайцева, 94 в м. Остер, Козелецького району Чернігівської області</t>
  </si>
  <si>
    <t>Прилуцька міська рада</t>
  </si>
  <si>
    <t>Будівництво II корпусу школи-гімназії та реконструкція існуючого по вул. Київській, 190, в м. Прилуках Чернігівської області (І черга — будівництво другого корпусу)</t>
  </si>
  <si>
    <t>Капітальний ремонт (заміна вікон) гімназії № 5 по вул. Вокзальна, 22 в м. Прилуки Чернігівської області</t>
  </si>
  <si>
    <t>Реконструкція магазину № 91 "Овочі" під дитячий гімнастичний центр по вул. Вокзальній, 35 Б в м. Прилуки Чернігівської області</t>
  </si>
  <si>
    <t xml:space="preserve"> тендер не проведено</t>
  </si>
  <si>
    <t>Будівництво західної трибуни основного футбольного поля за адресою: вул. Пушкіна, 104, м. Прилуки Чернігівської області</t>
  </si>
  <si>
    <t>тендер проведено, стадія кваліфікації переможця</t>
  </si>
  <si>
    <t>Проведення капітального ремонту терапевтичного відділення з виготовленням проектно-кошторисної документації Прилуцької центральної міської лікарні по вул. Київській, 56 в м. Прилуки Чернігівської області</t>
  </si>
  <si>
    <t>6810**</t>
  </si>
  <si>
    <t>тендер проведено</t>
  </si>
  <si>
    <t>Ріпкинська селищна рада</t>
  </si>
  <si>
    <t>Реконструкція парку відпочинку в смт.Ріпки Ріпкинського району, Чернігівської області</t>
  </si>
  <si>
    <t>Капітальний ремонт по заміні вікон Ріпкинського комунального ДНЗ №2 "Колосок"  смт.Ріпки, Чернігівської області</t>
  </si>
  <si>
    <t>Семенівська міська рада</t>
  </si>
  <si>
    <t>Капітальний ремонт будівлі Семенівської ЗОШ І - ІІІ ступенів №1 за адресою: вул. Центральний провулок, 2, м. Семенівка, Чернігівська обл.</t>
  </si>
  <si>
    <t>Капітальний ремонт будівлі Тимоновицький ЗОШ І - ІІІ ступенів за адресою: вул. Шевченка, 1, с. Тимоновичі, Семенівський р-н, Чернігівська обл.</t>
  </si>
  <si>
    <t>Капітальний ремонт будівлі Машевської ЗОШ І - ІІІ ступенів за адресою: с. Машеве, вул. Б.Хмельницького, Семенівський р-н, Чернігівська обл.</t>
  </si>
  <si>
    <t>Закупівля обладнання для облаштування місць дозвілля в Семенівській громаді</t>
  </si>
  <si>
    <t>Придбання комплектувального виробу (тракторного причіпу) до транспортних засобів спеціального призначення для КП "Семенівське"</t>
  </si>
  <si>
    <t>Сновська міська рада</t>
  </si>
  <si>
    <t>Капітальний ремонт будівлі Сновської ДЮСШ, м.Сновськ, вул.Спортивна, буд. 23</t>
  </si>
  <si>
    <t>Капітальний ремонт будівлі Сновської ЗОШ I-III ст. № 2 за адресою вул. Незалежності, 21, м.Сновськ,Чернігівської області</t>
  </si>
  <si>
    <t>Капітальний ремонт будівлі Центру дитячої та юнацької творчості  за адресою: вул.Пушкіна, 3, м.Сновськ, Чернігівської обл.</t>
  </si>
  <si>
    <t>Реконструкція в рамках відновлення системи вуличного освітлення по вул. Миру та Сновська, в с. Займище, Сновського району, Чернігівської обл</t>
  </si>
  <si>
    <t>Капітальний ремонт приміщення шкільного харчоблоку Сновської ЗОШ I-III ст. № 1 за адресою: вул. 55 Стрілецької дивізії, 35, м. Сновськ, Чернігівської області</t>
  </si>
  <si>
    <t>Капітальний ремонт спортивного майданчика Сновської ЗОШ I-III ст. № 1 за адресою: вул. 55 Стрілецької дивізії, 35, м. Сновськ, Чернігівської області</t>
  </si>
  <si>
    <t>Капітальний ремонт приміщення санвузлів Сновської ЗОШ I-III ст. № 1 за адресою: вул. 55 Стрілецької дивізії, 35, м. Сновськ, Чернігівської області</t>
  </si>
  <si>
    <t>Капітальний ремонт будівлі шкільної майстерні Сновської ЗОШ I—III ступенів №1 Сновської міської ради, Сновського району, по вул. 55 Стрілецької дивізії, 35</t>
  </si>
  <si>
    <t>Капітальний ремонт спортивного майданчика Сновської гімназії за адресою: вул. Шкільна, 6, м. Сновськ Чернігівської області</t>
  </si>
  <si>
    <t>Капітальний ремонт будівлі Петрівського НВК “ЗНЗ I-III ст. – ДНЗ” за адресою: с.Петрівка, вул. Центральна, 20, Сновського району</t>
  </si>
  <si>
    <t>Капітальний ремонт будівлі Сновської гімназії за адресою: вул. Шкільна, 6, м. Сновськ Чернігівської області</t>
  </si>
  <si>
    <t>Придбання комп'ютерної техніки для закладів культури Сновської ОТГ</t>
  </si>
  <si>
    <t>не потребує, укладено договір, товар у замовника</t>
  </si>
  <si>
    <t xml:space="preserve">Придбання звукопідсилюючої та звуковідтворювальної апаратури для закладів культури Сновської ОТГ </t>
  </si>
  <si>
    <t>Придбання автомобіля для Будинку сімейного типу</t>
  </si>
  <si>
    <t>Придбання матеріалів для облаштування паркану для Сновської ЗОШ І-ІІІ ст.№1</t>
  </si>
  <si>
    <t>Придбання спортивного інвентарю та обладнання для навчальних закладів Сновської ОТГ</t>
  </si>
  <si>
    <t>Придбання інтерактивних дошок для закладів освіти Сновської ОТГ</t>
  </si>
  <si>
    <t>Капітальний ремонт будівлі територіального центру соціального обслуговування (надання соціальних послуг) Сновської міської ради за адресою:вул. Гомельська,31, м.Сновськ Чернігівської області</t>
  </si>
  <si>
    <t>Елементи дитячих майданчиків</t>
  </si>
  <si>
    <t>Елементи дитячих майданчиків для КЗДО (ясла-садка) №1</t>
  </si>
  <si>
    <t>Елементи дитячих майданчиків для КЗДО (ясла-садка) №5</t>
  </si>
  <si>
    <t>Елементи дитячих майданчиків для КЗДО №7</t>
  </si>
  <si>
    <t>Елементи дитячих майданчиків для КЗДО (ясла-садка) №8</t>
  </si>
  <si>
    <t>Елементи дитячих майданчиків для КЗДО (ясла-садка) №9</t>
  </si>
  <si>
    <t>Реконструкція зони дитячого майданчика із встановленням громадської вбиральні на території міського парку на пл.Січових Стрільців в м.Сокаль Львівської області"</t>
  </si>
  <si>
    <t>Реконструкція скверу з встановленням пам'ятного знаку по вшануванню Героїв Небесної Сотні та загиблих воїнів АТО в сквері Небесної Сотні по вул.Шептицького в м.Сокаль Сокальського району Львівської області"</t>
  </si>
  <si>
    <t>м.Глиняни</t>
  </si>
  <si>
    <t>Придбання спец.техніки та навісного обладнання</t>
  </si>
  <si>
    <t>2019р.</t>
  </si>
  <si>
    <t xml:space="preserve">Капітальний ремонт тротуарів в парку Святого Миколая в м.Глиняни </t>
  </si>
  <si>
    <t>заключено угода, почалится роботи</t>
  </si>
  <si>
    <t>Реконструкція вуличного освітлення на території Глинянської міської ради</t>
  </si>
  <si>
    <t>заключено угода</t>
  </si>
  <si>
    <t>м.Радехів</t>
  </si>
  <si>
    <t>Закупівля обладнання та інвентарю для Комунального закладу “Об’єднання публічних бібліотек Радехівської міської ради “ ( для реалізації проекту “Молодіжний простір у бібліотеці”)</t>
  </si>
  <si>
    <t>не протребує</t>
  </si>
  <si>
    <t>Капітальний ремонт будівлі їдальні опорного закладу “Радехівська загальноосвітня школа I—III ступенів навчання №1” Радехівської районної ради по вул. Шептицького, 4 в м. Радехів Львівської області</t>
  </si>
  <si>
    <t>проведено, заключено договір</t>
  </si>
  <si>
    <t>м.Стебник</t>
  </si>
  <si>
    <t>Капітальний ремонт дороги по вул. А.Мельника (від перехрестя з вул. М.Грушевського до буд. № 12 по вул. А.Мельника)</t>
  </si>
  <si>
    <t xml:space="preserve">Капітальний ремонт дороги по вул.В.Іваника </t>
  </si>
  <si>
    <t xml:space="preserve">Капітальний ремонт дорожнього покриття по вул. Дорошенка- провул. Гірський </t>
  </si>
  <si>
    <t>Капітальний ремонт дорожнього покриття по вул. Дрогобицька (від перехрестя з вул. Трускавецька до перехрестя з вул. Шептицького)</t>
  </si>
  <si>
    <t>Капітальний ремонт дороги по вул. Молодіжна (в т.ч. виготовлення ПКД)</t>
  </si>
  <si>
    <t>Аукціон 31.10.19</t>
  </si>
  <si>
    <t>Капітальний ремонт дороги по вул.Зелена Діброва (від перехрестя з вул. Дрогобицька до буд.№ 49 по вул.. Зелена Діброва)                                       (в т.ч. виготовлення ПКД)</t>
  </si>
  <si>
    <t>Капітальний ремонт дороги по вул.Суха Воля (в т.ч. виготовлення ПКД)</t>
  </si>
  <si>
    <t>Капітальний ремонт дорожнього покриття по вул. В.Івасюка (від В.Великого до будинку     № 56 по вул. В.Івасюка)</t>
  </si>
  <si>
    <t>Капітальний ремонт дороги по вул.Стуса  (в т.ч. виготовлення ПКД)</t>
  </si>
  <si>
    <t>Проведено (Кваліфікація переможця)</t>
  </si>
  <si>
    <t>Капітальний ремонт дороги по вул. Ломоносова – Забівка в м. Стебник                (в т.ч. виготовлення ПКД)</t>
  </si>
  <si>
    <t>Капітальний ремонт внутрішньобудинкових електричних мереж в житловому будинку № 21 по вул.В. Симоненка у м. Стебник (в т.ч. виготовлення ПКД)</t>
  </si>
  <si>
    <t>Капітальний ремонт внутрішньобудинкових електричних мереж в житловому будинку № 23 по вул.В. Симоненка у м. Стебник              (в т.ч. виготовлення ПКД)</t>
  </si>
  <si>
    <t>Капітальний ремонт внутрішньобудинкових електричних мереж в житловому будинку № 25 по вул.В. Симоненка у м. Стебник             (в т.ч. виготовлення ПКД)</t>
  </si>
  <si>
    <t>Капітальний ремонт прибудинкових проїздів по вул. М.Грушевського,12               (в т.ч. виготовлення ПКД)</t>
  </si>
  <si>
    <t>Реконструкція вуличного  освітлення по вул. Трускавецька, за адресою : Львівська область, Дрогобицький район, м. Стебник</t>
  </si>
  <si>
    <t>Реконструкція вуличного освітлення по вул. В.Великого, вул. Мельника, за адресою : Львівська область, Дрогобицький район, м. Стебник</t>
  </si>
  <si>
    <t>Миколаївська область</t>
  </si>
  <si>
    <t>Первомайська міська рада</t>
  </si>
  <si>
    <t>Капітальний ремонт спортивно-ігрового майданчика по вул.Генерала Свиридова, 7/1 в Інгульському районі м.Миколаєва</t>
  </si>
  <si>
    <t>Тендер  не проведено</t>
  </si>
  <si>
    <t>Придбання автомобіля для комунального некомерційного підприємства "Первомайська центральна міська багатопрофільна лікарня Первомайської міської ради"</t>
  </si>
  <si>
    <t>Южноукраїнська міська рада</t>
  </si>
  <si>
    <t>Придбання спортивного інвентарю ЗОШ №1,2,3,4, гімназії м.Южноукраїнськ</t>
  </si>
  <si>
    <t>Придбання меблів для гуртків Центру дитячої та юнацької творчості, м.Южноукраїнськ</t>
  </si>
  <si>
    <t>Придбання медичного обладнання  для комунального закладу “Южноукраїнська міська лікарня”, вул. Миру, 3                       м. Южноукраїнськ Миколаївська область</t>
  </si>
  <si>
    <t>2018 - 2019</t>
  </si>
  <si>
    <t>Новоодеська міська рада</t>
  </si>
  <si>
    <t>Капітальний ремонт дорожнього покриття  по вул. Сапроненка  в м. Нова Одеса  Миколаївської області</t>
  </si>
  <si>
    <t>не потребує - розміщено звіти про укладені договори</t>
  </si>
  <si>
    <t>Капітальний ремонт тротуарів   по вул. Кухарєва та по вул. Бузька в м. Нова Одеса  Миколаївської області</t>
  </si>
  <si>
    <t>Капітальний ремонт  внутрішньо квартальних проїздів до житлових будинків  № 15 та № 17 по вул. Кухарєва  в м. Нова Одеса  Миколаївської області</t>
  </si>
  <si>
    <t>Капітальний ремонт  внутрішньо-квартальних проїздів до житлових будинків  № 11 та № 13 по вул. Репіна  в м. Нова Одеса  Миколаївської області</t>
  </si>
  <si>
    <t>Капітальний ремонт дорожнього покриття  під’їзної дороги до мікрорайону по вул. Торгова, 2  в м. Нова Одеса  Миколаївської області</t>
  </si>
  <si>
    <t>Капітальний ремонт дорожнього покриття  під’їзної дороги до буд. № 47 по вул. Бузька  в м. Нова Одеса  Миколаївської області</t>
  </si>
  <si>
    <t>Капітальний ремонт дорожнього покриття по вул. Лесі Українки від  ПК 0+00 (вул. Шкільна) до ПК 2+69 (ДНЗ № 4) в м. Нова Одеса Миколаївської області</t>
  </si>
  <si>
    <t>Капітальний ремонт внутрішньоквартальних проїздів до ж.б. № 23 по вул. Кухарєва  в м. Нова Одеса  Миколаївської області</t>
  </si>
  <si>
    <t>Капітальний ремонт дорожнього покриття  по вул. Авангардна в м. Нова Одеса  Миколаївської області</t>
  </si>
  <si>
    <t>Будівництво світлофорного об’єкту у м. Нова Одеса, Новоодеського району, Миколаївської області на перехресті вулиць Центральної / суміщення з автомобільною дорогою загального користування державного значення (національна) Н-24 Благовіщенське – Миколаїв (через м. Вознесенськ)/ та вул.. Торгової прилягання км 192+365 праворуч</t>
  </si>
  <si>
    <t>Трактор МТЗ - 320 з навісним обладнанням, м.Нова Одеса</t>
  </si>
  <si>
    <t>відкриті торги - визначено переможця</t>
  </si>
  <si>
    <t>Насосні агрегати свердловинні, м.Нова Одеса</t>
  </si>
  <si>
    <t>Бензогенератор, м.Нова Одеса</t>
  </si>
  <si>
    <t>не потребує - розміщено звіт про укладений договір</t>
  </si>
  <si>
    <t>Причеп 2ПТС- 4, м.Нова Одеса</t>
  </si>
  <si>
    <t>Лічильники електричної енергії, м.Нова Одеса</t>
  </si>
  <si>
    <t>Капітальний ремонт будівлі Новооодеського ДНЗ №1, м. Нова Одеса, Кухарєва,3</t>
  </si>
  <si>
    <t>Миколаївська міська рада</t>
  </si>
  <si>
    <t>Капітальний ремонт із заміни вікон сходових клітин в житловому будинку по вул. Колодязна, буд. 4 в м. Миколаєві Миколаївської області</t>
  </si>
  <si>
    <t>буде заміна об"єкту</t>
  </si>
  <si>
    <t>Капітальний ремонт із заміни вікон сходових клітин в житловому будинку по вул. Колодязна, буд.11 в м. Миколаєві Миколаївської області</t>
  </si>
  <si>
    <t>Капітальний ремонт із заміни вікон сходових клітин в житловому будинку по вул. Колодязна, буд.15-А в м. Миколаєві Миколаївської області</t>
  </si>
  <si>
    <t>Капітальний ремонт із заміни вікон сходових клітин в житловому будинку по вулиці Колодязна, 6 в м. Миколаєві Миколаївської області</t>
  </si>
  <si>
    <t>Капітальний ремонт із заміни вікон сходових клітин в житловому будинку по вулиці Колодязна, 35 в м. Миколаєві Миколаївської області</t>
  </si>
  <si>
    <t>Капітальний ремонт із заміни вікон сходових клітин в житловому будинку по вулиці Колодязна, 3А в м. Миколаєві Миколаївської області</t>
  </si>
  <si>
    <t>Капітальний ремонт із заміни вікон сходових клітин в житловому будинку по вулиці Колодязна,7 в м. Миколаєві Миколаївської області</t>
  </si>
  <si>
    <t>Капітальний ремонт із заміни вікон сходових клітин в житловому будинку по вулиці Колодязна, 5Б в м. Миколаєві Миколаївської області</t>
  </si>
  <si>
    <t>Капітальний ремонт із заміни вікон сходових клітин в житловому будинку по вулиці 6 Слобідська, 1 в м. Миколаєві Миколаївської області</t>
  </si>
  <si>
    <t>Капітальний ремонт із заміни вікон сходових клітин в житловому будинку по вул. 6 Слобідська, буд.7-А в м. Миколаєві Миколаївської області</t>
  </si>
  <si>
    <t>Капітальний ремонт із заміни вікон сходових клітин в житловому будинку по вул. 3 Слобідська, буд.56-А в м. Миколаєві Миколаївської області</t>
  </si>
  <si>
    <t>Капітальний ремонт із заміни вікон сходових клітин в житловому будинку по вулиці 3 Слобідська, 51Б в м. Миколаєві Миколаївської області</t>
  </si>
  <si>
    <t>Капітальний ремонт покрівлі в житловому будинку по вулиці Спаська, 6 в м. Миколаєві Миколаївської області</t>
  </si>
  <si>
    <t>Капітальний ремонт покрівлі в житловому будинку по вулиці Потьомкінська, 149 в м. Миколаєві Миколаївської області</t>
  </si>
  <si>
    <t>Капітальний ремонт із заміни вікон сходових клітин в житловому будинку по вул. Чкалова, буд. 84 в м. Миколаєві Миколаївської області</t>
  </si>
  <si>
    <t>0.00</t>
  </si>
  <si>
    <t>Капітальний ремонт із заміни вікон сходових клітин в житловому будинку по вул. Шевченко, буд. 61 в м. Миколаєві Миколаївської області</t>
  </si>
  <si>
    <t>Капітальний ремонт із заміни вікон сходових клітин в житловому будинку по вул. Проспект Героїв України, буд. 13-Г в м. Миколаєві Миколаївської області</t>
  </si>
  <si>
    <t>Капітальний ремонт із заміни вікон сходових клітин в житловому будинку по проспекту Центральний, буд. 141 в м. Миколаєві Миколаївської області</t>
  </si>
  <si>
    <t>Капітальний ремонт із заміни вікон сходових клітин в житловому будинку по проспекту Центральний, буд. 160 в м. Миколаєві Миколаївської області</t>
  </si>
  <si>
    <t>Капітальний ремонт дитячо-спортивного майданчика за адресою: м.Миколаїв, вул.Лазурна 14-А</t>
  </si>
  <si>
    <t>Капітальний ремонт дитячо-спортивного майданчика за адресою: м.Миколаїв, вул.Лазурна 10-А</t>
  </si>
  <si>
    <t>Капітальний ремонт дитячо-спортивного майданчика за адресою: м.Миколаїв, вул.Київська, 2</t>
  </si>
  <si>
    <t>Капітальний ремонт дитячо-спортивного майданчика за адресою: м.Миколаїв, вул.8Березня, 14-А</t>
  </si>
  <si>
    <t>Капітальний ремонт із заміни вікон сходових клітин в житловому будинку по вулиці Колодязна, 4 в м. Миколаєві Миколаївської області</t>
  </si>
  <si>
    <t xml:space="preserve">Капітальний ремонт споривно-ігрового майданчику по вул.Генерала Свиридова, 7/1 в Інгульському районі м.Миколаєва </t>
  </si>
  <si>
    <t>проведення тендеру не потребує</t>
  </si>
  <si>
    <t>Капітальний ремонт внутрішньоквартального проїзду по вул.Миколаївська, буд.34а, м.Миколаїв</t>
  </si>
  <si>
    <t>Капітальний ремонт із заміни вікон сходових клітин в житловому будинку по вул. Артилерійська, 1, м. Миколаєва Миколаївської області</t>
  </si>
  <si>
    <t>Капітальний ремонт із заміни вікон сходових клітин в житловому будинку по вул. Артилерійська, 2, м. Миколаєва Миколаївської області</t>
  </si>
  <si>
    <t>Капітальний ремонт із заміни вікон сходових клітин в житловому будинку по Бузький бульвар, 17А, м. Миколаєва Миколаївської області</t>
  </si>
  <si>
    <t>Капітальний ремонт із заміни вікон сходових клітин в житловому будинку по вул. Набережна, 27, м. Миколаєва Миколаївської області</t>
  </si>
  <si>
    <t>Капітальний ремонт із заміни вікон сходових клітин в житловому будинку по вул. Адміральська, 2, корпус 7, м. Миколаєва Миколаївської області</t>
  </si>
  <si>
    <t>Капітальний ремонт із заміни вікон сходових клітин в житловому будинку по вул. Шевченка, 81, м. Миколаєва Миколаївської області</t>
  </si>
  <si>
    <t>Капітальний ремонт із заміни вікон сходових клітин в 2 під’їзді та вхідної двері в 1 під’їзді в житловому будинку по вулиці Нікольській, 52/1 в м. Миколаєві Миколаївської області</t>
  </si>
  <si>
    <t>Капітальний ремонт із заміни вікон сходових клітин в житловому будинку по вулиці 3 Слобідській, 28 в м. Миколаєві Миколаївської області</t>
  </si>
  <si>
    <t>Капітальний ремонт із заміни вікон сходових клітин в 1 під’їзді в житловому будинку по вулиці Шевченка, 1 в м. Миколаєві Миколаївської області</t>
  </si>
  <si>
    <t>Капітальний ремонт із заміни вікон сходових клітин в житловому будинку по вулиці Колодязній, 13 в м. Миколаєві Миколаївської області</t>
  </si>
  <si>
    <t>Капітальний ремонт із заміни вікон сходових клітин в житловому будинку по вулиці Великій Морській, 13 в м. Миколаєві Миколаївської області</t>
  </si>
  <si>
    <t>Капітальний ремонт із заміни вікон сходових клітин в житловому будинку по вулиці Великій Морській, 65 в м. Миколаєві Миколаївської області</t>
  </si>
  <si>
    <t>Капітальний ремонт із заміни вікон сходових клітин в житловому будинку по вул. Привольній, 43А, м. Миколаїв, Миколаївська область</t>
  </si>
  <si>
    <t>укладається</t>
  </si>
  <si>
    <t>Капітальний ремонт із заміни вікон сходових клітин в 1,2,3 під’їздах в житловому будинку по проспекту Центральному, 151-А в м. Миколаєві Миколаївської області</t>
  </si>
  <si>
    <t>Капітальний ремонт із заміни вікон сходових клітин в житловому будинку по проспекту Центральному, 157 в м. Миколаєві Миколаївської області</t>
  </si>
  <si>
    <t>Капітальний ремонт із заміни вікон сходових клітин в 1,2 під’їздах в житловому будинку по проспекту Центральному, 139 в м. Миколаєві Миколаївської області</t>
  </si>
  <si>
    <t>Капітальний ремонт із заміни вікон сходових клітин в житловому будинку по вулиці Бугський Бульвар, 15-А в м. Миколаєві Миколаївської області</t>
  </si>
  <si>
    <t>Капітальний ремонт із заміни вікон сходових клітин в житловому будинку по вулиці Московській, 13 в м. Миколаєві Миколаївської області</t>
  </si>
  <si>
    <t>Капітальний ремонт із заміни вікон сходових клітин в житловому будинку по проспекту Центральному, 96 в м. Миколаєві Миколаївської області</t>
  </si>
  <si>
    <t>Капітальний ремонт із заміни вікон сходових клітин в житловому будинку по вулиці Шевченка, 6-А в м. Миколаєві Миколаївської області</t>
  </si>
  <si>
    <t>Капітальний ремонт із заміни вікон сходових клітин в житловому будинку по вулиці Великій Морській, 5-А в м. Миколаєві Миколаївської області</t>
  </si>
  <si>
    <t>Капітальний ремонт мереж водовідведення, водопостачання у житловому будинку по вул. Колодязна, 13-а, м. Миколаїв Миколаївська область</t>
  </si>
  <si>
    <t>Капітальний ремонт мереж водовідведення, водопостачання у житловому будинку по вул. Колодязна, 13, м. Миколаїв Миколаївська область</t>
  </si>
  <si>
    <t>Капітальний ремонт мереж водовідведення, водопостачання у житловому будинку по вул. Адміральська, 2-а, м. Миколаїв Миколаївська область</t>
  </si>
  <si>
    <t>Капітальний ремонт мереж водовідведення, водопостачання у житловому будинку по вул. Чкалова, 98-б, м. Миколаїв Миколаївська область</t>
  </si>
  <si>
    <t>Капітальний ремонт мереж водовідведення, водопостачання у житловому будинку по вул. Чкалова, 102, м. Миколаїв Миколаївська область</t>
  </si>
  <si>
    <t>Капітальний ремонт мереж водовідведення, водопостачання у житловому будинку по просп. Героїв України, 15-г, м. Миколаїв Миколаївська область</t>
  </si>
  <si>
    <t>Капітальний ремонт мереж водовідведення, водопостачання у житловому будинку по просп. Героїв України, 13-в, м. Миколаїв Миколаївська область</t>
  </si>
  <si>
    <t>Капітальний ремонт мереж водовідведення, водопостачання у житловому будинку по пров. Парусний, 1, м. Миколаїв Миколаївська область</t>
  </si>
  <si>
    <t>Капітальний ремонт мереж водовідведення, водопостачання у житловому будинку по вул. Чкалова, 60, м. Миколаїв Миколаївська область</t>
  </si>
  <si>
    <t>Капітальний ремонт мереж водовідведення, водопостачання у житловому будинку по вул. Чкалова, 40, м. Миколаїв, Миколаївська область</t>
  </si>
  <si>
    <t>Капітальний ремонт із заміни вікон сходових клітин в житловому будинку по вулиці Архітектора Старова, 4е в м. Миколаєві Миколаївської області</t>
  </si>
  <si>
    <t>Капітальний ремонт із заміни вікон сходових клітин в житловому будинку по вулиці Садова, 9 в м. Миколаєві Миколаївської області</t>
  </si>
  <si>
    <t>Капітальний ремонт із заміни вікон сходових клітин в житловому будинку по проспекту Центральний, 141А в м. Миколаєві Миколаївської області</t>
  </si>
  <si>
    <t>Капітальний ремонт із заміни вікон сходових клітин в житловому будинку по вулиці Чкалова, 62 в м. Миколаєві Миколаївської області</t>
  </si>
  <si>
    <t>Капітальний ремонт із заміни вікон сходових клітин в житловому будинку по вулиці Чкалова,100А в м. Миколаєві Миколаївської області</t>
  </si>
  <si>
    <t>Капітальний ремонт із заміни вікон сходових клітин в житловому будинку по вулиці Чкалова,120 в м. Миколаєві Миколаївської області</t>
  </si>
  <si>
    <t>Капітальний ремонт під'їздів в житловому будинку по провулку Парусний, 5, м. Миколаїв Миколаївська область</t>
  </si>
  <si>
    <t>Капітальний ремонт під'їздів в житловому будинку по пр. Героїв України, 101, м. Миколаїв, Миколаївська область</t>
  </si>
  <si>
    <t>Капітальний ремонт під'їздів в житловому будинку по вул. Чкалова, 112, м. Миколаїв Миколаївська область</t>
  </si>
  <si>
    <t>Капітальний ремонт під'їздів в житловому будинку по вул. Чкалова, 122, м. Миколаїв Миколаївська область</t>
  </si>
  <si>
    <t>Капітальний ремонт під'їздів в житловому будинку по вул. Адміральська, 19, м. Миколаїв Миколаївська область</t>
  </si>
  <si>
    <t>Капітальний ремонт під'їздів в житловому будинку по вул. Велика Морська, 19, м. Миколаїв Миколаївська область</t>
  </si>
  <si>
    <t>Капітальний ремонт під'їздів в житловому будинку по вул. Велика Морська, 21, м. Миколаїв Миколаївська область</t>
  </si>
  <si>
    <t>Капітальний ремонт під'їздів в житловому будинку по вул. Велика Морська, 6, м. Миколаєва Миколаївської області</t>
  </si>
  <si>
    <t>Капітальний ремонт із заміни вікон сходових клітин в житловому будинку по вулиці 3 Слобідській, 24 в м. Миколаєві Миколаївської області</t>
  </si>
  <si>
    <t>Капітальний ремонт із заміни вікон сходових клітин в житловому будинку по вулиці Адміральській, 21 в м. Миколаєві Миколаївської області</t>
  </si>
  <si>
    <t>Капітальний ремонт із заміни вікон сходових клітин в житловому будинку по вулиці В.Морській, 67 в м. Миколаєві Миколаївської області</t>
  </si>
  <si>
    <t>Капітальний ремонт із заміни вікон сходових клітин в житловому будинку по вулиці Лягіна, 29А в м. Миколаєві Миколаївської області</t>
  </si>
  <si>
    <t>Капітальний ремонт із заміни вікон сходових клітин в житловому будинку по вулиці Новоодеській, 38 в м. Миколаєві Миколаївської області</t>
  </si>
  <si>
    <t>Капітальний ремонт із заміни вікон сходових клітин в житловому будинку по вулиці Потьомкінській, 153 в м. Миколаєві Миколаївської області</t>
  </si>
  <si>
    <t>Капітальний ремонт із заміни вікон сходових клітин в житловому будинку по вулиці Фалєєвській, 3 в м. Миколаєві Миколаївської області</t>
  </si>
  <si>
    <t xml:space="preserve">Капітальний ремонт із заміни вікон сходових клітин в житловому будинку по вулиці Генерала Карпенка, 37-б в м. Миколаєві </t>
  </si>
  <si>
    <t>Капітальний ремонт із заміни вікон сходових клітин в житловому будинку по вулиці Дачній, 42 в м. Миколаєві</t>
  </si>
  <si>
    <t>Капітальний ремонт із заміни вікон сходових клітин в житловому будинку по вулиці О.Григор'єва, 14 в м. Миколаєві</t>
  </si>
  <si>
    <t>Капітальний ремонт із заміни вікон сходових клітин в житловому будинку по вулиці Пограничній, 43 в м. Миколаєві</t>
  </si>
  <si>
    <t xml:space="preserve">Капітальний ремонт із заміни вікон сходових клітин в житловому будинку по вулиці Пограничній, 43-а в м. Миколаєві </t>
  </si>
  <si>
    <t>Капітальний ремонт двоповерхового житлового будинку по вулиці Заводській,27/1 в м.Миколаєві</t>
  </si>
  <si>
    <t>Капітальний ремонт двоповерхового житлового будинку по вулиці Заводській,27/2 в м.Миколаєві</t>
  </si>
  <si>
    <t>Капітальний ремонт із заміни вікон сходових клітин в житловому будинку по вулиці Робоча, 5 в м.Миколаєві</t>
  </si>
  <si>
    <t>Капітальний ремонт із заміни вікон сходових клітин в житловому будинку по вулиці Робоча, 3 в м.Миколаєві</t>
  </si>
  <si>
    <t>Капітальний ремонт із заміни вікон сходових клітин в житловому будинку по вулиці 2-а Слобідська, 75 в м.Миколаєві</t>
  </si>
  <si>
    <t>Капітальний ремонт в частині заміни вікон та дверей в під'їздах будинку за адресою: м. Миколаїв, вул. Миколаївська, 34а</t>
  </si>
  <si>
    <t>Проведення тендерних робіт не потребує</t>
  </si>
  <si>
    <t>Капітальний ремонт в частині заміни вікон та дверей в під'їздах будинку за адресою: м. Миколаїв, пр. Миру, 42</t>
  </si>
  <si>
    <t>Придбання та встановлення каналізаційного насосу S2.100.200.500.4.62L.H.290.G.N.D.511 (Grundfos, Данія) в комплекті з опірною рамою для горизонтального сухого монтажу та вбудованим датчиком контролю води в маслі (WIO sensor) для Міського комунального підприємства “Миколаївводоканал” вул. Погранична, 161, м. Миколаїв</t>
  </si>
  <si>
    <t>Новобузька міська рада</t>
  </si>
  <si>
    <t>Капітальний ремонт мереж освітлення підїздів житлових будинків в м. Новий Буг</t>
  </si>
  <si>
    <t xml:space="preserve">не потребує проведення тендерних процедур </t>
  </si>
  <si>
    <t>Будівництво поля для гри в мініфутбол з додатковим облаштуванням на території дитячого містечка "Країна чудес" по вулиці Грєбєнікова в місті Новий Буг</t>
  </si>
  <si>
    <t>Придбання комплектів відеоспостереження.</t>
  </si>
  <si>
    <t>Придбання автобусів.</t>
  </si>
  <si>
    <t>оголошено процедуру</t>
  </si>
  <si>
    <t>Придбання сміттєвоза із боковим завантаженням на базі МАЗ з відвалом.</t>
  </si>
  <si>
    <t>Придбання машини вакуумної на базі МАЗ.</t>
  </si>
  <si>
    <t xml:space="preserve">Придбання модульного туалету в дитяче містечко "Країна Чудес" </t>
  </si>
  <si>
    <t>Придбання 5 сталевих котлів для спалювання вугілля та деревини з автоматикою для ДНЗ №3 "Чебурашка", ДНЗ №4 "Ромашка" та міської ради.</t>
  </si>
  <si>
    <t>Капітальний ремонт мереж вуличного освітлення по вулиці Ярослава Мудрого в місті  Новий Буг, Новобузький район Миколаївська область.</t>
  </si>
  <si>
    <t>Капітальний ремонт мереж вуличного освітлення по вулиці Інгульська в місті  Новий Буг, Новобузький район Миколаївська область.</t>
  </si>
  <si>
    <t>Капітальний ремонт мереж вуличного освітлення по вулиці Першотравнева в місті  Новий Буг, Новобузький район Миколаївська область.</t>
  </si>
  <si>
    <t>Капітальний ремонт мереж вуличного освітлення по вулиці Шмідта в місті  Новий Буг, Новобузький район Миколаївська область.</t>
  </si>
  <si>
    <t>Капітальний ремонт мереж вуличного освітлення по вулиці Вернадського в місті  Новий Буг, Новобузький район Миколаївська область.(розпорядження КМУ від 10.07.2019р. №500-р)</t>
  </si>
  <si>
    <t>Капітальний ремонт мереж вуличного освітлення по вулиці Лесі Українки в місті  Новий Буг, Новобузький район Миколаївська область.(розпорядження КМУ від 10.07.2019р. №500-р)</t>
  </si>
  <si>
    <t>Капітальний ремонт мереж вуличного освітлення по вулиці Вишнева в місті  Новий Буг, Новобузький район Миколаївська область.</t>
  </si>
  <si>
    <t>Капітальний ремонт мереж вуличного освітлення по вулиці Тінистій в місті  Новий Буг, Новобузький район Миколаївська область.</t>
  </si>
  <si>
    <t>Капітальний ремонт мереж вуличного освітлення по вулиці Водопровідній в місті  Новий Буг, Новобузький район Миколаївська область.</t>
  </si>
  <si>
    <t>Капітальний ремонт мереж вуличного освітлення по вулиці Панаса Мирного в місті  Новий Буг, Новобузький район Миколаївська область.</t>
  </si>
  <si>
    <t>Капітальний ремонт мереж вуличного освітлення по вулиці Церковному в місті  Новий Буг, Новобузький район Миколаївська область.</t>
  </si>
  <si>
    <t>Капітальний ремонт мереж вуличного освітлення по вулиці Водороздільній в місті  Новий Буг, Новобузький район Миколаївська область.</t>
  </si>
  <si>
    <t>Капітальний ремонт мереж вуличного освітлення по вулиці Сальвадора Алєнде в місті  Новий Буг, Новобузький район Миколаївська область.</t>
  </si>
  <si>
    <t>Капітальний ремонт мереж вуличного освітлення по Площі Свободи в місті  Новий Буг, Новобузький район Миколаївська область.</t>
  </si>
  <si>
    <t>Капітальний ремонт мереж вуличного освітлення по вулиці Гагаріна в місті  Новий Буг, Новобузький район Миколаївська область.</t>
  </si>
  <si>
    <t>Капітальний ремонт мереж вуличного освітлення по вулиці Повстяна в місті  Новий Буг, Новобузький район Миколаївська область.</t>
  </si>
  <si>
    <t>Капітальний ремонт мереж вуличного освітлення по вулиці Миколи Аркаса в місті  Новий Буг, Новобузький район Миколаївська область.</t>
  </si>
  <si>
    <t>Капітальний ремонт мереж вуличного освітлення по вулиці Матросова в місті  Новий Буг, Новобузький район Миколаївська область.</t>
  </si>
  <si>
    <t>Капітальний ремонт мереж вуличного освітлення по вулиці Квітнева в місті  Новий Буг, Новобузький район Миколаївська область.</t>
  </si>
  <si>
    <t>Капітальний ремонт мереж вуличного освітлення по вулиці Новоселів в місті  Новий Буг, Новобузький район Миколаївська область.(розпорядження КМУ від 10.07.2019р. №500-р)</t>
  </si>
  <si>
    <t>Капітальний ремонт мереж вуличного освітлення по вулиці Зелена в місті  Новий Буг, Новобузький район Миколаївська область.(розпорядження КМУ від 10.07.2019р. №500-р)</t>
  </si>
  <si>
    <t>Капітальний ремонт мереж вуличного освітлення по вулиці Широка Площа в місті  Новий Буг, Новобузький район Миколаївська область.(розпорядження КМУ від 10.07.2019р. №500-р)</t>
  </si>
  <si>
    <t>Капітальний ремонт мереж вуличного освітлення по вулиці Бузького полку в місті  Новий Буг, Новобузький район Миколаївська область.(розпорядження КМУ від 10.07.2019р. №500-р)</t>
  </si>
  <si>
    <t>Капітальний ремонт мереж вуличного освітлення по вулиці Ковпака в місті  Новий Буг, Новобузький район Миколаївська область.(розпорядження КМУ від 10.07.2019р. №500-р)</t>
  </si>
  <si>
    <t>Капітальний ремонт мереж вуличного освітлення по вулиці Тополина в місті  Новий Буг, Новобузький район Миколаївська область.(розпорядження КМУ від 10.07.2019р. №500-р)</t>
  </si>
  <si>
    <t>Капітальний ремонт мереж вуличного освітлення по вулиці Першотравнева в с. Петрівка, Новобузький район Миколаївська область.(розпорядження КМУ від 10.07.2019р. №500-р)</t>
  </si>
  <si>
    <t>Капітальний ремонт мереж вуличного освітлення по вулиці Степова в с. Петрівка, Новобузький район Миколаївська область.(розпорядження КМУ від 10.07.2019р. №500-р)</t>
  </si>
  <si>
    <t>Капітальний ремонт мереж вуличного освітлення по вулиці Центральна в с. Добра Воля, Новобузький район Миколаївська область.(розпорядження КМУ від 10.07.2019р. №500-р)</t>
  </si>
  <si>
    <t>Капітальний ремонт мереж вуличного освітлення по вулиці Верхня в с. Добра Воля, Новобузький район Миколаївська область.(розпорядження КМУ від 10.07.2019р. №500-р)</t>
  </si>
  <si>
    <t>Капітальний ремонт мереж вуличного освітлення по вулиці Прикордонна в с. Станційне, Новобузький район Миколаївська область.(розпорядження КМУ від 10.07.2019р. №500-р)</t>
  </si>
  <si>
    <t>Капітальний ремонт мереж вуличного освітлення по вулиці Московська в с. Станційне, Новобузький район Миколаївська область.(розпорядження КМУ від 10.07.2019р. №500-р)</t>
  </si>
  <si>
    <t>Капітальний ремонт мереж вуличного освітлення по вулиці Горького в с. Станційне, Новобузький район Миколаївська область.(розпорядження КМУ від 10.07.2019р. №500-р)</t>
  </si>
  <si>
    <t>Капітальний ремонт мереж вуличного освітлення по вулиці Островського в с. Станційне, Новобузький район Миколаївська область.(розпорядження КМУ від 10.07.2019р. №500-р)</t>
  </si>
  <si>
    <t>Капітальний ремонт мереж вуличного освітлення по вулиці Декабристів в с. Станційне, Новобузький район Миколаївська область.(розпорядження КМУ від 10.07.2019р. №500-р)</t>
  </si>
  <si>
    <t>Капітальний ремонт мереж вуличного освітлення по вулиці Садової в с. Станційне, Новобузький район Миколаївська область.(розпорядження КМУ від 10.07.2019р. №500-р)</t>
  </si>
  <si>
    <t>Капітальний ремонт мереж вуличного освітлення по вулиці Осипенко в с. Станційне, Новобузький район Миколаївська область.(розпорядження КМУ від 10.07.2019р. №500-р)</t>
  </si>
  <si>
    <t>Капітальний ремонт мереж вуличного освітлення по вулиці Воронова в с. Станційне, Новобузький район Миколаївська область.(розпорядження КМУ від 10.07.2019р. №500-р)</t>
  </si>
  <si>
    <t>Капітальний ремонт мереж вуличного освітлення по вулиці Гагаріна в с. Новомихайлівка, Новобузький район Миколаївська область.(розпорядження КМУ від 10.07.2019р. №500-р)</t>
  </si>
  <si>
    <t>Капітальний ремонт мереж вуличного освітлення по вулиці Садова в с. Новомихайлівка, Новобузький район Миколаївська область.(розпорядження КМУ від 10.07.2019р. №500-р)</t>
  </si>
  <si>
    <t>Капітальний ремонт мереж вуличного освітлення по вулиці Центральна в с. Новомихайлівка, Новобузький район Миколаївська область.(розпорядження КМУ від 10.07.2019р. №500-р)</t>
  </si>
  <si>
    <t>Капітальний ремонт мереж вуличного освітлення по вулиці Прикордонна в с. Новомихайлівка, Новобузький район Миколаївська область.(розпорядження КМУ від 10.07.2019р. №500-р)</t>
  </si>
  <si>
    <t>Капітальний ремонт мереж вуличного освітлення по вулиці Перекоп в с. Новомихайлівка, Новобузький район Миколаївська область.(розпорядження КМУ від 10.07.2019р. №500-р)</t>
  </si>
  <si>
    <t>Капітальний ремонт мереж вуличного освітлення по вулиці Степова в с. Новомихайлівка, Новобузький район Миколаївська область.(розпорядження КМУ від 10.07.2019р. №500-р)</t>
  </si>
  <si>
    <t>Капітальний ремонт мереж вуличного освітлення по вулиці Степова в с. Новодмитрівка, Новобузький район Миколаївська область.(розпорядження КМУ від 10.07.2019р. №500-р)</t>
  </si>
  <si>
    <t>Капітальний ремонт мереж вуличного освітлення по вулиці Поштова в с. Новодмитрівка, Новобузький район Миколаївська область.(розпорядження КМУ від 10.07.2019р. №500-р)</t>
  </si>
  <si>
    <t>Капітальний ремонт мереж вуличного освітлення по вулиці Шкільна в с. Новодмитрівка, Новобузький район Миколаївська область.(розпорядження КМУ від 10.07.2019р. №500-р)</t>
  </si>
  <si>
    <t>Капітальний ремонт мереж вуличного освітлення по вулиці Степова в с. Анастасіївка, Новобузький район Миколаївська область.(розпорядження КМУ від 10.07.2019р. №500-р)</t>
  </si>
  <si>
    <t>Капітальний ремонт мереж вуличного освітлення по вулиці Шкільна в с. Анастасіївка, Новобузький район Миколаївська область.(розпорядження КМУ від 10.07.2019р. №500-р)</t>
  </si>
  <si>
    <t>Капітальний ремонт мереж вуличного освітлення по вулиці Лісова в с. Анастасіївка, Новобузький район Миколаївська область.(розпорядження КМУ від 10.07.2019р. №500-р)</t>
  </si>
  <si>
    <t>Капітальний ремонт мереж вуличного освітлення по вулиці Шкільна в с. Григорівка, Новобузький район Миколаївська область.(розпорядження КМУ від 10.07.2019р. №500-р)</t>
  </si>
  <si>
    <t>Капітальний ремонт мереж вуличного освітлення по вулиці Степова в с. Григорівка, Новобузький район Миколаївська область.(розпорядження КМУ від 10.07.2019р. №500-р)</t>
  </si>
  <si>
    <t>Капітальний ремонт дорожного покриття по вулиці Івана Огієнка м. Новий Буг Новобузького району Миколаївської області. (розпорядження КМУ від 10.07.2019р. №500-р)</t>
  </si>
  <si>
    <t>Капітальний ремонт дорожного покриття по вулиці Софіївській м. Новий Буг Новобузького району Миколаївської області. (розпорядження КМУ від 10.07.2019р. №500-р)</t>
  </si>
  <si>
    <t>Капітальний ремонт дорожного покриття по вулиці Харчука м. Новий Буг Новобузького району Миколаївської області. (розпорядження КМУ від 10.07.2019р. №500-р)</t>
  </si>
  <si>
    <t>Капітальний ремонт дорожного покриття по провулку між вул. Грушевського та вул. Героїв Небесної Сотні в м. Новий Буг Новобузького району Миколаївської області. (розпорядження КМУ від 10.07.2019р. №500-р)</t>
  </si>
  <si>
    <t>Капитальний ремонт із заміною вікон сходових клітин у житловому будинку по проспекту Героів України , буд. 13Г в м.Миколаїв Миколаївської області</t>
  </si>
  <si>
    <t>Полтавскьа область</t>
  </si>
  <si>
    <t>Глобинська ОТГ</t>
  </si>
  <si>
    <t>Реконструкція вуличного освітлення вздовж тротуару по вул. Центральній в м. Глобине від КТП-1211</t>
  </si>
  <si>
    <t>м.Заводське</t>
  </si>
  <si>
    <t>Реконструкція нежитлової будівлі поліклінічного відділення по вул. Садовій, 2а з утепленням, заміною вікон і дверей та інженерних мереж майнового комплексу АЗПСМ №1 Заводської міської ради Лохвицького району Полтавської області</t>
  </si>
  <si>
    <t>2018-19</t>
  </si>
  <si>
    <t>договір діючий</t>
  </si>
  <si>
    <t>Капітальний ремонт автомобільної дороги загального користування  місцевого значення О1712162 Млини-Піски в межах вулиці Ватутіна м. Заводське Лохвицького району Полтавської області</t>
  </si>
  <si>
    <t>Придбання сміттєвоза СБМ-301/2 на шасі МАЗ - 4371</t>
  </si>
  <si>
    <t>тендерна документація готова</t>
  </si>
  <si>
    <t>Встановлення інфраструктурного обладнання на стадіоні за адресою: вул. Озерна, м. Заводське, Полтавська область, 37240</t>
  </si>
  <si>
    <t>тендерних процедур не потребує</t>
  </si>
  <si>
    <t>м.Кобеляки</t>
  </si>
  <si>
    <t xml:space="preserve">Капітальний ремонт дорожнього покриття по вул. Київська  в м. Кобеляки </t>
  </si>
  <si>
    <t xml:space="preserve">Капітальний ремонт дорожнього покриття по вул. Миру  в м. Кобеляки </t>
  </si>
  <si>
    <t xml:space="preserve">Капітальний ремонт дорожнього покриття по вул.Золотаренка  в м. Кобеляки </t>
  </si>
  <si>
    <t xml:space="preserve">Капітальний ремонт дорожнього покриття по вул.Пушкіна  в м. Кобеляки </t>
  </si>
  <si>
    <t xml:space="preserve">Капітальний  ремонт доріжок і площадок  парку "Центральний " в м. Кобеляки </t>
  </si>
  <si>
    <t xml:space="preserve">Капітальний ремонт дорожнього покриття по вул.Шкільній  в м. Кобеляки </t>
  </si>
  <si>
    <t xml:space="preserve">Капітальний ремонт дорожнього покриття по вул.Небесної Сотні  в м. Кобеляки </t>
  </si>
  <si>
    <t xml:space="preserve">Капітальний ремонт дорожнього покриття по вул.Павлв Загребельного  в м. Кобеляки </t>
  </si>
  <si>
    <t xml:space="preserve">Капітальний ремонт  доріжок  по вул. Пушкіна, 1-го Травня ,Дніпрвська ,площа Перемоги та на кладовищі в м. Кобеляки </t>
  </si>
  <si>
    <t>Придбання комунальної техніки (трактор МТЗ-892)</t>
  </si>
  <si>
    <t>Придбання спеціалізованої техніки (сміттєвоз з додатковим обладнанням)</t>
  </si>
  <si>
    <t>м.Гадяч</t>
  </si>
  <si>
    <t>Реконструкція парку "Перемога" в місті Гадяч</t>
  </si>
  <si>
    <t>Придбання обладнання та предметів довгострокового користування (елементів спортивного майданчика)</t>
  </si>
  <si>
    <t>с. Нова Знамянка</t>
  </si>
  <si>
    <t>Нове будівництво зовнішнього електроосвітлення від ТП-193 по вул. Вереснева в с. Нова Знам'янка, Кременчуцького району, Полтавської області</t>
  </si>
  <si>
    <t>Нове будівництво зовнішнього електроосвітлення від ТП-195 по вул. Вереснева в с. Вільна Терешківка, Кременчуцького району, Полтавської області</t>
  </si>
  <si>
    <t>Нове будівництво зовнішнього електроосвітлення від ТП-196 по вул. Вереснева  в с. Вільна Терешківка, Кременчуцького району, Полтавської області</t>
  </si>
  <si>
    <t>Нове будівництво зовнішнього електроосвітлення від ТП-298 по вул. Центральна в с. Майбородівка, Кременчуцького району, Полтавської області</t>
  </si>
  <si>
    <t>Нове будівництво зовнішнього електроосвітлення від ТП-294 по вул. Перемоги в с. Писарщина, Кременчуцького району, Полтавської області</t>
  </si>
  <si>
    <t>Нове будівництво зовнішнього електроосвітлення від ТП-295 по вул. Перемоги в с. Писарщина, Кременчуцького району, Полтавської області</t>
  </si>
  <si>
    <t>Нове будівництво зовнішнього електроосвітлення від ТП-286 по вул. Садова в с. Мирне, Кременчуцького району, Полтавської області</t>
  </si>
  <si>
    <t>Реконструкція зовнішнього електроосвітлення від КТП-192 по вул. Шевченка в с. Нова Знам'янка, Кременчуцького району, Полтавської області</t>
  </si>
  <si>
    <t>смт Оржиця</t>
  </si>
  <si>
    <t>Будівництво артезіанської свердловини №5 по вул. Незалежності в смт Оржиця</t>
  </si>
  <si>
    <t>Реконструкція елементів благоустрою парку по площі Перемоги в с.Дмитрівка Знам"янського району</t>
  </si>
  <si>
    <t>розпочато тендерну процедуру</t>
  </si>
  <si>
    <t>Кропивницька міська рада</t>
  </si>
  <si>
    <t>Реконструкція парку-пам’ятки садово-паркового мистецтва місцевого значення “Перемоги” (коригування)</t>
  </si>
  <si>
    <t>Реконструкція парку-пам’ятки садово-паркового мистецтва місцевого значення “Перемоги” (коригування) з виготовленням проектної документації</t>
  </si>
  <si>
    <t>Реконструкція греблі р. Сугоклея, м.Кропивницький (коригування) з виготовленням ПКД</t>
  </si>
  <si>
    <t>Капітальний ремонт дороги по вул. Кропивницького (від вул.Полтавської до вул.Шевченка) у м. Кропивницькому</t>
  </si>
  <si>
    <t>Капітальний ремонт дороги по вул. Велика Пермська (коригування), м.Кропивницький (Кіровоград)</t>
  </si>
  <si>
    <t>Капітальний ремонт вул. Нижня Прирічна з виготовленням проектно-кошторисної документації</t>
  </si>
  <si>
    <t>Капітальний ремонт вул. Приміської від вул. Луганської до пров. Кар’єрного з виготовленням ПКД</t>
  </si>
  <si>
    <t>Капітальний ремонт провулку Середнього від вул. Генерала Родімцева до вул.Кримської (з виготовл.ПКД)</t>
  </si>
  <si>
    <t>Капітальний ремонт внутрішньодворової дороги по вул. Юрія Олефіренко, 10 в м. Кропивницькому (в т.ч. виготовлення проектно-кошторисної документації)</t>
  </si>
  <si>
    <t>Капітальний ремонт мереж зовнішнього освітлення вул. Дунайської у м. Кропивницькому з виготовл.ПКД</t>
  </si>
  <si>
    <t>Капітальний ремонт мереж зовнішнього освітлення прибудинкової території по вул. Полтавській, 81, у тому числі виготовлення проектно-кошторисної документації</t>
  </si>
  <si>
    <t>Капітальний ремонт мереж зовнішнього освітлення туп. Рибальський у м. Кропивницькому з виготовл.ПКД</t>
  </si>
  <si>
    <t>Капітальний ремонт мереж зовнішнього освітлення вул. Паркова та вул. Новосибірська у м. Кропивницькому з виготовленням проектно-кошторисної документації</t>
  </si>
  <si>
    <t>Капітальний ремонт мереж зовнішнього освітлення пров. Ринковий у м. Кропивницькому з виготовл.ПКД</t>
  </si>
  <si>
    <t>Капітальний ремонт мереж зовнішнього освітлення туп. Верхній з виготовленням ПКД</t>
  </si>
  <si>
    <t>Капітальний ремонт мереж зовнішнього освітлення вул. Саратовська у м. Кропивницькому</t>
  </si>
  <si>
    <t>Капітальний ремонт мереж зовнішнього освітлення пров. Новгородський 1-й у м. Кропивницькому</t>
  </si>
  <si>
    <t>Капітальний ремонт мереж зовнішнього освітлення по вул. Кропивницького, 8 у м. Кропивницькому</t>
  </si>
  <si>
    <t>Капітальний ремонт мереж зовнішнього освітлення пров. Новгородський 2-й у м. Кропивницькому з виготовленням проектно-кошторисної документації</t>
  </si>
  <si>
    <t>Капітальний ремонт мереж зовнішнього освітлення вул. Глинки з виготовленням ПКД</t>
  </si>
  <si>
    <t>Капітальний ремонт мереж зовнішнього освітлення вул. Степанова у м. Кропивницькому з виготовл.ПКД</t>
  </si>
  <si>
    <t>Капітальний ремонт мереж зовнішнього освітлення пров. Арнаутовський у м. Кропивницькому з виготовл.ПКД</t>
  </si>
  <si>
    <t>Капітальний ремонт мереж зовнішнього освітлення від вул. Генерала Жадова до житлового будинку № 28 по вул. Генерала Жадова з виготовленням проектно-кошторисної документації</t>
  </si>
  <si>
    <t>Капітальний ремонт мереж зовнішнього освітлення вул. Тиха з виготовленням ПКД</t>
  </si>
  <si>
    <t>Капітальний ремонт мереж зовнішнього освітлення вул. Карусельної з виготовленням ПКД</t>
  </si>
  <si>
    <t>Закупівля обладнання для загальноосвітніх шкіл м. Кропивницький</t>
  </si>
  <si>
    <t>Придбання та встановлення дитячого ігрового майданчику для Санаторного дошкільного навчального закладу (ясла-садок) № 65 “Лукомор’я” Кіровоградської міської ради Кіровоградської області</t>
  </si>
  <si>
    <t>Капітальний ремонт-заміна віконних блоків на металопластикові з енергозберігаючими склопакетами в комунальному закладі “Навчально-виховне об’єднання № 35 “Загальноосвітня школа I—III ступенів, позашкільний центр Кіровоградської міської ради Кіровоградсько</t>
  </si>
  <si>
    <t>Капітальний ремонт-заміна віконних блоків на металопластикові з енергозберігаючими склопакетами в закладах освіти м. Кропивницького, у тому числі виготовлення проектно-кошторисної документації</t>
  </si>
  <si>
    <t>Придбання та встановлення вуличних тренажерних комплексів для закладів освіти в м. Кропивницькому</t>
  </si>
  <si>
    <t>Для КЗ “Центральна міська лікарня м. Кіровограда” на придбання та встановлення рентгенапарату</t>
  </si>
  <si>
    <t>Для КЗ “Міський пологовий будинок з функціями перинатального центру II рівня” на придбання та встановлення реанімаційно-операційного та діагностичного обладнання</t>
  </si>
  <si>
    <t>Для КЗ “Кіровоградська міська лікарня швидкої медичної допомоги” на придбання та встановлення медичного обладнання: лапароскопічний хірургічний комплекс для проведення хірургічних оперативних втручань та артроскопії</t>
  </si>
  <si>
    <t>Для КЗ “Кіровоградська міська лікарня швидкої медичної допомоги” на придбання та встановлення медичного обладнання: уретерореноскоп в комплексі</t>
  </si>
  <si>
    <t>Реконструкція спортивного майданчику для міні-футболу зі штучним покриттям на прибудинковій території за адресою: м. Кропивницький, вул. Героїв України, 26, у тому числі виготовлення проектно-кошторисної документації</t>
  </si>
  <si>
    <t>Придбання та встановлення дитячих спортивних тренажерів та вуличних майданчиків в м. Кропивницькому</t>
  </si>
  <si>
    <t>Придбання та встановлення спортивного майданчику на прибудинковій території за адресою: м. Кропивницький, вул. Героїв України, 28</t>
  </si>
  <si>
    <t>(Благоустрій прилеглої території Художньої школи імені О. О. Осмьоркіна міста Кропивницького по просп. Винниченка, 1, м. Кропивницький</t>
  </si>
  <si>
    <t>Реконструкція парку-пам’ятки садово-паркового мистецтва місцевого значення “Перемоги” з виготовленням проектно-кошторисної документації</t>
  </si>
  <si>
    <t>Реконструкція греблі р.Сугоклея, м.Кропивницький з виготовленням проектно-кошторисної документації</t>
  </si>
  <si>
    <t>Капітальний ремонт мереж зовнішнього освітлення набережної р.Сугоклей від вул.Прирічної до вул.Приміської (з виготовленням ПКД)</t>
  </si>
  <si>
    <t>Капітальний ремонт дороги по вул. Велика Пермська,  м. Кропивницький (Кіровоград)</t>
  </si>
  <si>
    <t>Капітальний ремонт дороги (з виготовленням проектно-кошторисної документації) по вул. Верхня Прирічна, вул. Луганська в м. Кропивницькому</t>
  </si>
  <si>
    <t>Капітальний ремонт провулку Середнього від вул. Генерала Родимцева до вул. Кримської (з виготовленням проектно-кошторисної документації)</t>
  </si>
  <si>
    <t>Капітальний ремонт вул. Приміської від пров. Кар’єрного до греблі р. Сугоклея з виготовленням проектно-кошторисної документації</t>
  </si>
  <si>
    <t>Капітальний ремонт вул. Габдрахманова від вул. Вокзальної до вул. Юрія Бутусова (Панфіловців) з виготовленням проектно-кошторисної документації</t>
  </si>
  <si>
    <t>Капітальний ремонт вул. Рівненської (від вул. Соборної до пров. Плетеного), провулку Сухумського (від пров. Плетеного до пров. Миргородського), провулку Миргородського (від  пров. Сухумського до вул. Верхня Биківська), провулку Плетеного (від вул. Рівненс</t>
  </si>
  <si>
    <t>Капітальний ремонт покриттів проїздів та пішохідних доріжок на території Масляниківського кладовища по вул. Григорія Сковороди у м. Кропивницькому</t>
  </si>
  <si>
    <t>Капітальний ремонт прорізів (заміна віконних блоків) у багатоповерхових житлових будинках м. Кропивницький, у тому числі виготовлення проектно-кошторисної документації</t>
  </si>
  <si>
    <t>Капітальний ремонт мереж зовнішнього освітлення вул. Балтійська</t>
  </si>
  <si>
    <t>Капітальний ремонт мереж зовнішнього освітлення вул. Олега Паршутіна</t>
  </si>
  <si>
    <t>Капітальний ремонт мереж зовнішнього освітлення вул. Амурська</t>
  </si>
  <si>
    <t>Капітальний ремонт мереж зовнішнього освітлення туп. Мінський</t>
  </si>
  <si>
    <t>Капітальний ремонт мереж зовнішнього освітлення пров. Ламаний</t>
  </si>
  <si>
    <t>Капітальний ремонт мереж зовнішнього освітлення  пров. Глинки</t>
  </si>
  <si>
    <t>Придбання спортивних майданчиків для загальноосвітніх навчальних закладів у місті Кропивницькому</t>
  </si>
  <si>
    <t xml:space="preserve">оголошено тендер </t>
  </si>
  <si>
    <t>Закупівля обладнання для загальноосвітніх шкіл м Кропивницького</t>
  </si>
  <si>
    <t>Капітальний ремонт приміщень закладів освіти (заміна вікон на металопластикові енергозберігаючі) у м. Кропивницькому</t>
  </si>
  <si>
    <t>Капітальний ремонт приміщень критого плавального басейну ДНЗ (ясла-садок) № 73 “Червона квіточка” комбінованого типу з облаштуванням спортивно-тренажерної і корекційної зали</t>
  </si>
  <si>
    <t>Придбання та облаштування спортивного майданчика для Комунального закладу "Загальноосвітня школа І-ІІІ ступенів №3 Кіровоградської  міської ради Кіровоградської області імені Олени Журливої", м.Кропивницький</t>
  </si>
  <si>
    <t>оголошено тендер</t>
  </si>
  <si>
    <t>Закупівля обладнання для загальноосвітньої школи I—III ступенів № 7 ім. О.Пушкіна міської ради м. Кропивницького Кіровоградської області, вул. Г.Шумілова, 30</t>
  </si>
  <si>
    <t>Капітальний ремонт — заміна віконних блоків на металопластикові з енергозберігаючими склопакетами в комунальному закладі “Навчально-виховне об’єднання “Загальноосвітня школа I—II  ступенів-ліцей № 19 – позашкільний центр Кіровоградської міської ради Кіров</t>
  </si>
  <si>
    <t>Капітальний ремонт приміщень санвузлів в комунальному закладі “Навчально-виховне об'єднання  “Загальноосвітня школа I—II ступенів - ліцей № 19 - позашкільний центр Кіровоградської міської ради  за адресою вул. Волкова, 24, м.Кропивницький</t>
  </si>
  <si>
    <t>Капітальний ремонт огорожі КЗ “НВО “Загальноосвітня школа I—II ступенів - ліцей № 19 - Позашкільний центр міської ради м. Кропивницького Кіровоградської області за адресою: вул. Волкова, 24, м. Кропивницький</t>
  </si>
  <si>
    <t>Капітальний ремонт огорожі з встановленням зовнішнього освітлення (з виготовленням проектно-кошторисної документації) у загальноосвітній школі I—III ступенів № 22 Кіровоградської міської ради Кіровоградської області за адресою м. Кропивницький, селище Гір</t>
  </si>
  <si>
    <t>Капітальний ремонт спортивної зали (з виготовленням ПКД) КЗ “Навчально-виховне об’єднання № 33 “ЗОШ I—III ступенів ДНЗ, вул. Микитенка, 35/21</t>
  </si>
  <si>
    <t>Капітальний ремонт огорожі (з виготовленням ПКД) навколо КЗ “Навчально-виховне об’єднання № 33 “ЗОШ I—III ступенів ДНЗ, вул. Микитенка, 35/21</t>
  </si>
  <si>
    <t>Капітальний ремонт спортивного майданчика (з виготовленням ПКД) КЗ “Навчально-виховний комплекс “ЗОШ I—II ступенів № 34 економіко-правовий ліцей “Сучасник” дитячий юнацький центр”, Студентський бульвар, 11</t>
  </si>
  <si>
    <t>Капітальний ремонт спортивного майданчика (з виготовленням ПКД)  НВК “Кіровоградський колегіум-спеціальний навчальний заклад I—III ступенів - ДНЗ - центр естетичного виховання”, вул. Арсенія Тарковського, 25</t>
  </si>
  <si>
    <t>Капітальний ремонт - заміна віконних блоків на металопластикові з енергозберігаючими склопакетами в комунальному закладі “Навчально-виховне об’єднання  № 35 “Загальноосвітня школа I—III ступенів, позашкільний центр Кіровоградської міської ради Кіровоградс</t>
  </si>
  <si>
    <t>Капітальний ремонт системи опалення загальноосвітньої школи I—III ступенів №35 Кіровоградської міської ради</t>
  </si>
  <si>
    <t>Капітальни ремонт-заміна віконних блоків на металопластикові з енергозберігаючими склопакетами в закладах освіти м. Кропивницький, у тому числі виготовлення проектно-кошторисної документації</t>
  </si>
  <si>
    <t>Придбання обладнання для загальноосвітніх шкіл м. Кропивницького</t>
  </si>
  <si>
    <t xml:space="preserve">Для Центральної міської лікарні на придбання встановлення рентгенапарату </t>
  </si>
  <si>
    <t xml:space="preserve">Для КЗ "Міський пологовий будинок з функціями перинатального центру ІІ рівня" на придбання та встановлення реанімаційно-операційного та діагностичного обладнання: апарат УЗД експертного класу; апарат для штучної вентиляції легень (3 шт); стіл операційний </t>
  </si>
  <si>
    <t>Виготовлення проектно-кошторисної документації на реконструкцію стадіону КЗ “КДЮСШ № 2” міської ради м. Кропивницького</t>
  </si>
  <si>
    <t xml:space="preserve">Капітальний ремонт приміщень Художньої школи імені О.Осмьоркіна по просп.Винниченка, 1                                                                                                                                                                         </t>
  </si>
  <si>
    <t>Луганська область</t>
  </si>
  <si>
    <t>Гірська міська рада</t>
  </si>
  <si>
    <t>Придбання автомобіля сміттєвоза з обладнанням</t>
  </si>
  <si>
    <t>Придбання автовишки</t>
  </si>
  <si>
    <t>Капітальний ремонт автошляхів у м.Гірське</t>
  </si>
  <si>
    <t>Придбання баків для сміття</t>
  </si>
  <si>
    <t>Старобільська міська рада</t>
  </si>
  <si>
    <t xml:space="preserve">Облаштування місця відпочинку населення по вулиці Набережній в місті Старобільськ Старобільського району Луганської області </t>
  </si>
  <si>
    <t>НЕ ПОТРЕБУЄ</t>
  </si>
  <si>
    <t>Облаштування місця відпочинку населення на кварталі Ватутіна міста Старобільськ Старобільського району Луганської області</t>
  </si>
  <si>
    <t>Будівництво дитячого майданчику по вулиці Залізнична в місті Старобільськ Старобільського району Луганської області</t>
  </si>
  <si>
    <t xml:space="preserve">Придбання спеціальної техніки (сміттєвоз з боковим завантаженням СБМ-304/2 на шасі МАЗ-5340) для благоустрою території м.Старобільськ  Луганської області </t>
  </si>
  <si>
    <t>22.10.2019 року  відбувся аукціон по  сміттєвозу , на 25.10.2019р. іде кваліфікація переможця</t>
  </si>
  <si>
    <t>Придбання спеціальної техніки (машина дорожня комбінована МДКЗ (з піскорозкидальним обладанням та поворотним відвалом) на базі самоскида МАЗ- 5550)  для благоустрою території м.Старобільськ Луганської області</t>
  </si>
  <si>
    <t>ПОТРЕБУЄ</t>
  </si>
  <si>
    <t>Придбання спеціальної техніки  (екскаватор - навантажувач ЕО – 2626 з щелепно-навантажувальним ковшем на базі трактору Беларус 82.1) для благоустрою території м.Старобільськ Луганської області</t>
  </si>
  <si>
    <t>Придбання спеціальної техніки  (автогрейдер BGD-140, укомплектований грейдерним та бульдозерним відвалами) для благоустрою території м.Старобільськ Луганської області</t>
  </si>
  <si>
    <t>Придбання спеціальної техніки  (причеп тракторний  2ПТС-4) для благоустрою території м.Старобільськ Луганської області</t>
  </si>
  <si>
    <t xml:space="preserve">Капітальний ремонт тротуару на кв.Ватутіна м.Старобільськ Луганської області (від магазину “Маяк” до вул. Південна) </t>
  </si>
  <si>
    <t>Будівництво внутрішньоквартальної дороги  від будинку № 27 на кв.Ватутіна до вул.Південна у м.Старобільськ Луганської області</t>
  </si>
  <si>
    <t>Придбання мобільної сцени та одягу сцени для комунального закладу “Парк культури та відпочинку” Старобільської міської ради Луганської області</t>
  </si>
  <si>
    <t>Придбання автобусних зупинок</t>
  </si>
  <si>
    <t>Придбання обладнання для влаштування скейт-парку на території комунального закладу “Парк культури та відпочинку” Старобільської міської ради Луганської області</t>
  </si>
  <si>
    <t>Капітальний ремонт даху гуртожитку на пл. Гоголя, буд.2 м.Старобільськ, Луганської області</t>
  </si>
  <si>
    <t xml:space="preserve"> НЕ ПОТРЕБУЄ</t>
  </si>
  <si>
    <t>Облаштування спортивного майданчику для занять спортом та фізкультурою жителям кв. Ватутіна в м. Старобільськ Старобільського району Луганської області</t>
  </si>
  <si>
    <t>Облаштування дитячого майданчику для проведення дозвілля дітей та підлітків на кв. Південний в м. Старобільськ Старобільського району Луганської області</t>
  </si>
  <si>
    <t xml:space="preserve">Облаштування дитячого майданчику для проведення дозвілля дітей та підлітків по вул. Курчатова в м. Старобільськ Старобільського району Луганської області </t>
  </si>
  <si>
    <t>Сватівська міська рада</t>
  </si>
  <si>
    <t xml:space="preserve">Будівництво спортивного майданчика на території стадіона «Нива» у м.Сватове </t>
  </si>
  <si>
    <t>Капітальний ремонт службового житла за адресами: кв.Мирний, 3/1, кв.Мирний, 4/59, кв.Мирний, 2/16 у м.Сватове Луганської області</t>
  </si>
  <si>
    <t xml:space="preserve">Будівництво продовольчого павільйону на території МКП «Сватівський міський ринок» </t>
  </si>
  <si>
    <t xml:space="preserve">Придбання електрообладнання для КДНЗ міста (електропечі, електрошафи, електропательні, холодильники) </t>
  </si>
  <si>
    <t>проведено аукціон, стан -підписання угод</t>
  </si>
  <si>
    <t xml:space="preserve">Придбання сміттєвоза HIDRO – MAK на шасі FORD CARGO 1833 DC (EURO-5) з відвалом поворотним снігоприбиральним для КП «Сватове-благоустрій» </t>
  </si>
  <si>
    <t>проведено аукціон, стан-розгляд пропозицій</t>
  </si>
  <si>
    <t>Придбання бульдозера SINOMACH T 160-5 з відвалом на сміття та розпушувачем на полігон ТПВ КП «Сватове-благоустрій»</t>
  </si>
  <si>
    <t>розкриття 24.10.2019.</t>
  </si>
  <si>
    <t>Капітальний ремонт ділянок автомобільних доріг комунальної власності по м.Сватове, всього:</t>
  </si>
  <si>
    <t>* Реєстрація кредиторської заборгованості в органі ДКСУ проводиться тільки за наявності відповідних коштів. Зареєстрована заборгованість не сплачується ДКСУ з причини відсутності технічного ліміту з ЕКР, платіжні доручення повернуті без виконання у зв'язку з закінченням терміну дії платіжного доручення</t>
  </si>
  <si>
    <t>Привільська міська рада</t>
  </si>
  <si>
    <t>Проектно-кошторисна документація на об’єкт «Будівництво мереж вуличного освітлення по вул. Кутузова,  Південна, м. Привілля Луганської області»</t>
  </si>
  <si>
    <t>Будівництво мереж вуличного освітлення по вул. Кутузова,  Південна , м.Привілля Луганської області</t>
  </si>
  <si>
    <t>Проектно-кошторисна документація на об’єкт «Будівництво мереж вуличного освітлення по вул. Некрасова,  Привільнянська, Дачна , м. Привілля Луганської області»</t>
  </si>
  <si>
    <t>Будівництво мереж вуличного освітлення по вул. Некрасова,  Привільнянська, Дачна , м. Привілля Луганської області</t>
  </si>
  <si>
    <t>Проектно-кошторисна документація на об’єкт «Будівництво мереж вуличного освітлення  по вул. Мічуріна ,м. Привілля Луганської області»</t>
  </si>
  <si>
    <t>Будівництво мереж вуличного освітлення  по вул. Мічурина, м.Привілля Луганської області</t>
  </si>
  <si>
    <t>Капітальний ремонт  площі Шахтарської м. Привілля Луганської області</t>
  </si>
  <si>
    <t>Придбання зупинок загального користування</t>
  </si>
  <si>
    <t>Розробка робочого проекту « Будівництво спортивного майданчику зі штучним покриттям по вулиці Чехова,1а,м.Привілля Луганської області»</t>
  </si>
  <si>
    <t>Придбання косилки роторної КРВ 2,1 з ременним приводом</t>
  </si>
  <si>
    <t>Придбаня піскорозкидувача 0,8 м3</t>
  </si>
  <si>
    <t>Придбання дитячого ігрового комплексу</t>
  </si>
  <si>
    <t>Придбання багаторічних насаджень</t>
  </si>
  <si>
    <t>Придбання щітки комунальної</t>
  </si>
  <si>
    <t>Придбання та встановлення спортивного комплексу WorkOut</t>
  </si>
  <si>
    <t>Придбання штучної новорічної ялинки</t>
  </si>
  <si>
    <t>придбання компютерної техніки</t>
  </si>
  <si>
    <t>Капітальний  ремонт   дороги  по вул. Ломоносова, м.Привілля  Луганської області</t>
  </si>
  <si>
    <t>Білокуракинська селищна рада</t>
  </si>
  <si>
    <t xml:space="preserve">Реконсрукція  комерційного вузла обліку спожитого природного газу котельної КДНЗ (ясла-садок) № 3 "Берізка" за адресою: Луганська область, смт. Білокуракине, вул. Слов'янська, 16-а" </t>
  </si>
  <si>
    <t>Реконсрукція  комерційного вузла обліку спожитого природного газу котельної КДНЗ (ясла-садок) № 1 "Сонечко" за адресою: Луганська область, смт. Білокуракине, кв. Перемоги,1-а"</t>
  </si>
  <si>
    <t>Реконсрукція  комерційного вузла обліку спожитого природного газу котельної Білокуракинської загальноосвітньої школи І-ІІІ ступенів № 2 за адресою: Луганська область, смт. Білокуракине, вул. Шевченка, 35"</t>
  </si>
  <si>
    <t>Реконсрукція  комерційного вузла обліку спожитого природного газу котельної Нещеретівської загальноосвітньої школи І-ІІІ ступенів  за адресою: Луганська область, Білокуракинський район, с. Нещеретове, вул. Шкільна, 11"</t>
  </si>
  <si>
    <t>Реконсрукція  комерційного вузла обліку спожитого природного газу котельної Курячівської загальноосвітньої школи І-ІІІ ступенів  за адресою: Луганська область, Білокуракинський район, с. Курячівка, вул. Шкільна, 1"</t>
  </si>
  <si>
    <t>Реконсрукція  комерційного вузла обліку спожитого природного газу котельної ДЮСШ  за адресою: Луганська область, смт. Білокуракине, вул. Історична, 49"</t>
  </si>
  <si>
    <t>Реконсрукція  комерційного вузла обліку спожитого природного газу котельної Дем'нівської загальноосвітньої школи І-ІІ ступенів  за адресою: Луганська область, Білокуракинський район, с. Дем'янівка, вул. Молодіжна, 2-а"</t>
  </si>
  <si>
    <t>Реконсрукція  комерційного вузла обліку спожитого природного газу котельної Лизінської загальноосвітньої школи І-ІІ ступенів  за адресою: Луганська область, Білокуракинський район, с. Лизине, вул. Пушкіна, 34-б"</t>
  </si>
  <si>
    <t>Реконсрукція  комерційного вузла обліку спожитого природного газу котельної Олексіївської загальноосвітньої школи І-ІІ ступенів  за адресою: Луганська область, Білокуракинський район, с.Олексіївка, вул.Шкільна, 18"</t>
  </si>
  <si>
    <t>Придбання обладнання для харчоблоків закладів освіти</t>
  </si>
  <si>
    <t>Капітальний ремонт із заміни вікон і дверей Дем’янівської ЗОШ  І-ІІ ступенів за адресою: Луганська обл., Білокуракинський район, с. Дем’янівка, вул. Молодіжна, буд.2а</t>
  </si>
  <si>
    <t>Капітальний ремонт Білокуракинської ЗОШ I-III ступенів № 1, смт Білокуракине, вул. Історична, 57</t>
  </si>
  <si>
    <t>Капітальний ремонт обідньої зали Білокуракинської ЗОШ I-III ступенів № 1, смт Білокуракине, вул. Історична, 57</t>
  </si>
  <si>
    <t>«Капітальний ремонт (заміна вікон та облаштування ганку з благоустроєм прилеглої території) Будинку  дитячої та юнацької творчості Білокуракинської селищної ради за адресою: Луганська область, Білокуракинський район, смт. Білокуракине, вул. Історична, буд. 57/1»</t>
  </si>
  <si>
    <t>Капітальний ремонт шкільного інтернату Білокуракинської ЗОШ І-ІІІ ступенів № 1 за адресою: Луганська обл., Білокуракинський район, смт. Білокуракине, вул. Історична, буд.57</t>
  </si>
  <si>
    <t>проведено тендер</t>
  </si>
  <si>
    <t xml:space="preserve">Капітальний ремонт зовнішніх укосів та снігозатримувачів в КДНЗ (ясла-садок) «Зірочка» Білокуракинської селищної ради за адресою: Луганська обл., Білокуракинський р-н, с. Нещеретове, вул. Шкільна, 11-А </t>
  </si>
  <si>
    <t>Новодружівська міська рада</t>
  </si>
  <si>
    <t>Капітальний ремонт дорожнього покриття по вул. Кобзаря м. Новодружеськ Луганської обл.</t>
  </si>
  <si>
    <t>Капітальний ремонт мереж вуличного освітлення м. Новодружеськ Луганської обл.</t>
  </si>
  <si>
    <t>Будівництво з виготовленням проектної документації енергозберігаючих мереж зовнішнього освітлення м. Новодружеськ Луганської обл.</t>
  </si>
  <si>
    <t>Капітальний ремонт  з виготовленням проектної документації скверу культурно-спортивного дозвілля м. Новодружеськ Луганської обл.</t>
  </si>
  <si>
    <t>Капітальний ремонт покриття міської площі м. Новодружеськ Луганської обл.</t>
  </si>
  <si>
    <t>Капітальний ремонт  з виготовленням проектної документації зупинок міського транспорту м. Новодружеськ Луганської обл.</t>
  </si>
  <si>
    <t>Львівська область</t>
  </si>
  <si>
    <t>м Пустомити</t>
  </si>
  <si>
    <t>Реконструкція спортивних майданчиків зі штучним покриттям на вул. Д. Дяченко Пустомитівської ЗОШ № 2 I—III ступенів ім. Василя Кучабського Пустомитівського району Львівської області</t>
  </si>
  <si>
    <t>Реконструкція спортивних майданчиків зі штучним покриттям на вул.Д.Дяченко у м.Пустомити Львівської області</t>
  </si>
  <si>
    <t>м.Перемишляни</t>
  </si>
  <si>
    <t>«Реконструкція каналізаційного трубопроводу  по вул..Шкільна від №27  до кінця вулиці, вул..Мазепи,вул..Лисенка, вул..Миру, вул..Дружби в м.Перемишляни,Львівської обасті»</t>
  </si>
  <si>
    <t>Тендерні процедури проведено, договір підписано, дозвільні документи отримано, роботи виконуються</t>
  </si>
  <si>
    <t>«Реконструкція каналізаційного трубопроводу  по вул..Шкільна від №27  до кінця вулиці, вул..Мазепи,вул..Лисенка, вул..Миру, вул..Дружби в м.Перемишляни,Львівської області»</t>
  </si>
  <si>
    <t>2016-2019</t>
  </si>
  <si>
    <t>м.Мостиська</t>
  </si>
  <si>
    <t>Реконструкція спортивного  залу м.Мостиська  ДЮСШ  по вул.16-Липня 11 а м.Мостиська Львівської області"</t>
  </si>
  <si>
    <t xml:space="preserve"> Проведено тендер, визначено переможця, заключено договір,перераховано аванс на будматеріали, але не оплачено ДКС </t>
  </si>
  <si>
    <t>м.Яворів</t>
  </si>
  <si>
    <t>"Реконструкція водопроводу по вул. Воззєднання, вул.С.Стрільців в м.Яворів Львівської області(коригування)"</t>
  </si>
  <si>
    <t>Тендерної ппроцедури не потребує.Роботи виконано повністю, проте відсутній дозвіл на оплату виконаних робіт в частині будівництва в сумі 413,864 т.грн.</t>
  </si>
  <si>
    <t>"Капітальний ремонт зовнішніх міжбудинкових  мереж водопостачання вул. С.Стрільців буд.№12,№14 та вул.Возєднання буд. №2, №4 в м.Яворів Львівської області"</t>
  </si>
  <si>
    <t>Тендерної ппроцедури не потребує.Роботи виконано частково, проте відсутній дозвіл на оплату виконаних робіт в частині будівництва в сумі 414460,91т.грн.</t>
  </si>
  <si>
    <t>Придбання екскаватора-навантажувача JCB 3CX або еквівалент</t>
  </si>
  <si>
    <t>Тендерну процедури проведено 23.10.2019 р., повідомлено про наміри укласти договір направлено 23.10.2019 р. , договір буде укладено до 30.10.2019 р..</t>
  </si>
  <si>
    <t>"Реконструкція водопроводу по вул. Загаєвича в м.Яворів Львівської області"</t>
  </si>
  <si>
    <t>Виготовлено проектно- кошторисну документацію</t>
  </si>
  <si>
    <t xml:space="preserve">Капітальний ремонт тротуару по вул.Святоюрська від буд.№ 6 до буд.№ 18 в м.Яворів Львівської області </t>
  </si>
  <si>
    <t>Тендерної процедури не потребує. Одержано дозвіл на виконання робіт 15.10.2019р., роботи виконуються.</t>
  </si>
  <si>
    <t>Капітальний ремонт тротуару по вул. Святоюрська від буд. № 28 до буд. №104 в м. Яворів Львівської області (коригування)</t>
  </si>
  <si>
    <t>Тендерної процедури не потребує.Роботи виконано повністю,  проте відсутній дозвіл на оплату виконаних робіт в частині будівництва в сумі 585243,20 грн.</t>
  </si>
  <si>
    <t>Реконструкція дороги по вул.Львівська від перехрестя з вул.Мазепи до буд.239 в м.Яворів Львівської області (коригування)</t>
  </si>
  <si>
    <t>Тендерну процедури проведено, 19.06.2019 року укладено генеральний  договір, проводиться виконання робіт,проте відсутній дозвіл на оплату виконаних робіт в частині будівництва в сумі 813,511 тис.грн.</t>
  </si>
  <si>
    <t>Капітальний ремонт трибун для глядачів на стадіоні ім.. Є.Смука по вул. Львівська,32 в м.Яворів Львівської області</t>
  </si>
  <si>
    <t>Виготовлення проекту, якого буде завершено у 2019 році</t>
  </si>
  <si>
    <t>Капітальний ремонт (відновлення) дорожнього покриття від буд.29 по вул.Гребля до буд.9 по вул. Курявка в м.Яворів Львівської області</t>
  </si>
  <si>
    <t>Тендерної процедури не потребує.Роботи виконано повністю передбачені на 2019 рік, проте відсутній дозвіл на оплату виконаних робіт в частині будівництва в сумі 301071,76 грн.</t>
  </si>
  <si>
    <t>Капітальний ремонт дорожнього покриття по вул. С.Стрільців від буд. 6 до буд. 10В в м.Яворів Львівської області</t>
  </si>
  <si>
    <t>Тендерної процедури не потребує.Роботи виконано повністю передбачені на 2019 рік, проте відсутній дозвіл на оплату виконаних робіт в частині будівництва в сумі 169 899,49 грн.</t>
  </si>
  <si>
    <t>Капітальний ремонт (відновлення) дорожнього покриття по вул.Львівська від буд.13 до буд.19 в м.Яворів Львівської обл. в т.ч. ПКД</t>
  </si>
  <si>
    <t>Тендерної процедури не потребує.Роботи виконано частково, проте відсутній дозвіл на оплату виконаних робіт в частині будівництва в сумі 344867,26 грн.</t>
  </si>
  <si>
    <t xml:space="preserve">Реконструкція вуличного освітлення по вул. Героїв Крут, Західна в м.Яворів Львівської області </t>
  </si>
  <si>
    <t>Придбання трактора з навісним обладнанням</t>
  </si>
  <si>
    <t>Тендерну процедури проведено 21.10.2019 р., вартість після проведеної тендерної процедури 278,000 тис.грн., договір буде укладено до 07.11.2019 р.</t>
  </si>
  <si>
    <t>ЛЕД - екрану</t>
  </si>
  <si>
    <t xml:space="preserve">Тендерної процедури не потребує.  Закупівля буде  проведена після надходження призначень передбачених на вересень 2019 року. </t>
  </si>
  <si>
    <t>Капітальний ремонт тротуару по вул. Маковея від буд.41 до буд.75 в м.Яворів Львівської області</t>
  </si>
  <si>
    <t>Тендерної процедури не потребує.Роботи виконано повністю, проте відсутній дозвіл на оплату виконаних робіт в частині будівництва в сумі 208,695 тис. грн.</t>
  </si>
  <si>
    <t>м.Винники</t>
  </si>
  <si>
    <t>Капітальний ремонт дороги по вул.Левицького у м.Винники</t>
  </si>
  <si>
    <t>Капітальний ремонт дороги по вул.Львівська і прилеглих до дороги площі ,ставка  у м.Винники.</t>
  </si>
  <si>
    <t>Капітальний ремонт вул.Пушкіна  у м.Винники. коригування</t>
  </si>
  <si>
    <t>Капітальний ремонт  вул. Стрілецької  у м.Винники (45230000-8-Будівництво трубопроводів, ліній зв'язку та електропередач,шосе,доріг,аеродромів і залізничних доріг; вирівнювання поверхонь</t>
  </si>
  <si>
    <t>Будівництво каналізаційного  трубопроводу по вул.Стрілецька.коригування</t>
  </si>
  <si>
    <t>м.Камянка-Бузька</t>
  </si>
  <si>
    <t>Капітальний ремонт покрівлі даху ДНЗ №5 м.Кам"янка-Бузька, Кам"янка-Бузького району</t>
  </si>
  <si>
    <t>м.Ходорів</t>
  </si>
  <si>
    <t xml:space="preserve"> Капітальний ремонт дороги  по вул. Гоголя в м. Ходорів Львівської області</t>
  </si>
  <si>
    <t>Заключено договір за  результатами  відкритих  торгів  № 1 від 03.10.2019 р.</t>
  </si>
  <si>
    <t>м.Новояворівськ</t>
  </si>
  <si>
    <t xml:space="preserve">Капітальний ремонт прибудинкової дороги по вул.Львівській,7 в м.Новояворівськ Яворівського району Львівської області </t>
  </si>
  <si>
    <t>Проведено тендер, визначено переможця, заключено договір</t>
  </si>
  <si>
    <t xml:space="preserve">Капітальний ремонт дорожнього покриття по вул.Січових Стрільців,5 в м.Новояворівськ Яворівського району Львівської області </t>
  </si>
  <si>
    <t xml:space="preserve">Капітальний ремонт прибудинкової дороги по вул.М.Вербицького,17 в м.Новояворівськ Яворівського району Львівської області </t>
  </si>
  <si>
    <t xml:space="preserve">Капітальний ремонт дороги на перехресті вулиць М.Вербицького та Р.Шухевича в м.Новояворівськ Яворівського району Львівської області </t>
  </si>
  <si>
    <t>Капітальний ремонт дорожнього покриття між будинками №22 та №26 по вул.С.Бандери в м.Новояворівськ Яворівського району Львівської області</t>
  </si>
  <si>
    <t xml:space="preserve">Капітальний ремонт дорожнього покриття та тротуарів біля будинку №8 по вул.Р.Шухевича в м.Новояворівськ Яворівського району Львівської області </t>
  </si>
  <si>
    <t xml:space="preserve">Капітальний ремонт дорожнього покриття по вул.М.Вербицького,15 в м.Новояворівськ Яворівського району Львівської області </t>
  </si>
  <si>
    <t xml:space="preserve">Капітальний ремонт прибудинкової дороги по вул.С.Бандери,11, 13, 15 в м.Новояворівськ Яворівського району Львівської області. Коригування  </t>
  </si>
  <si>
    <t xml:space="preserve">Капітальний ремонт дорожнього покриття та тротуарів біля будинку №2 по вул.Січових Стрільців в м.Новояворівськ Яворівського району Львівської області </t>
  </si>
  <si>
    <t xml:space="preserve">Капітальний ремонт дорожнього покриття та тротуарів біля будинку №12 по вул.С.Бандери в м.Новояворівськ Яворівського району Львівської області </t>
  </si>
  <si>
    <t xml:space="preserve">Капітальний ремонт дорожнього покриття біля Новояворівської районної лікарні імені Юрія Липи в м.Новояворівськ Яворівського району Львівської області </t>
  </si>
  <si>
    <t xml:space="preserve">Капітальний ремонт системи опалення ДНЗ №9 блоку №1 м.Новояворівська вул.Шевченка, буд.16а Яворівського району Львівської області </t>
  </si>
  <si>
    <t xml:space="preserve">Капітальний ремонт системи опалення Новояворівської ЗОШ №2 по вул.Січових Стрільців,7 в м.Новояворівськ Яворівського району Львівської області </t>
  </si>
  <si>
    <t xml:space="preserve">Проведення тендерних процедур </t>
  </si>
  <si>
    <t xml:space="preserve">Капітальний ремонт покрівлі у Дошкільному Навчальному Закладі №5 по вул.Ст.Бандери,5 в м.Новояворівськ, Львівської області </t>
  </si>
  <si>
    <t xml:space="preserve">Капітальний ремонт м’якої покрівлі басейну ЛОЦОП м.Новояворівська за адресою м.Новояворівськ вул.Привокзальна,1 </t>
  </si>
  <si>
    <t xml:space="preserve">Капітальний ремонт спортивного залу в приміщенні ФОК «Старт» по вул.Шевченка,3 у м.Новояворівськ  </t>
  </si>
  <si>
    <t xml:space="preserve">Будівництво скверу ім..Андрія Кузьменка по вул.Січових Стрільців в м.Новояворівськ Яворівського району Львівської області  </t>
  </si>
  <si>
    <t xml:space="preserve">Будівництво спортивного майданчика №2 по вул.Шевченка,3 у м.Новояворівськ Яворівського району Львівської області. Коригування </t>
  </si>
  <si>
    <t xml:space="preserve">Капітальний ремонт покрівлі у житловому будинку №16 по вул.Т.Шевченка в м.Новояворівськ, Львівської області </t>
  </si>
  <si>
    <t xml:space="preserve">Капітальний ремонт покрівлі у житловому будинку №6 по вул.Шевченка в м.Новояворівськ, Львівської області  </t>
  </si>
  <si>
    <t xml:space="preserve">Капітальний ремонт покрівлі у житловому будинку №30 по вул.Ст.Бандери в м.Новояворівськ, Львівської області  </t>
  </si>
  <si>
    <t xml:space="preserve">Капітальний ремонт м’якої покрівлі даху житлового дому по вул.С.Бандери 10 сьомий і восьмий під’їзд в м.Новояворівськ, Яворівського р-ну, Львівської обл.  </t>
  </si>
  <si>
    <t xml:space="preserve">Капітальний ремонт м’якої покрівлі даху житлового дому по вул.С.Бандери 16 перший і другий під’їзд в м.Новояворівськ, Яворівського р-ну, Львівської обл.  </t>
  </si>
  <si>
    <t>Капітальний ремонт покрівлі у житловому будинку №5 по вул.Мазепи в м.Новояворівськ, Львівської області</t>
  </si>
  <si>
    <t xml:space="preserve">Капітальний ремонт парапетів у житловому будинку №5 по вул.50-ліття УПА в м.Новояворівськ, Львівської області  </t>
  </si>
  <si>
    <t xml:space="preserve"> Капітальний ремонт парапетів у житловому будинку №1 по вул.Шептицького в м.Новояворівськ, Львівської області  </t>
  </si>
  <si>
    <t xml:space="preserve">Капітальний ремонт покрівлі у житловому будинку №1А по вул.Вербицького в м.Новояворівськ, Львівської області  </t>
  </si>
  <si>
    <t>м.Сокаль</t>
  </si>
  <si>
    <t>Капітальний ремонт дорожнього покриття по вул.Бобинського в м.Сокаль, Львівської області</t>
  </si>
  <si>
    <t>Капітальний ремонт дорожнього покриття по вул.Шухевича в м.Сокаль, Львівської області</t>
  </si>
  <si>
    <t>Капітальний ремонт заміна асфальтобетонного покриття міжбудинкового проїзду по вул.Героїв УПА, 1-3 в м.Сокаль, Львівської області</t>
  </si>
  <si>
    <t>Капітальний ремонт асфальтобетонного покриття по вул.Драгоманова в м.Сокаль, Львівської області</t>
  </si>
  <si>
    <t>Капітальний ремонт асфальтобетонного покриття по вул.Кошового в м.Сокаль, Львівської області</t>
  </si>
  <si>
    <t>Капітальний ремонт заміна асфальтобетонного покриття проїзду між вулицями Шашкевича - Шептицького буд.№93 в м.Сокаль, Львівської області</t>
  </si>
  <si>
    <t>Капітальний ремонт асфальтобетонного покриття пішохідної доріжки між вул.Українська та вул.Петрушевича в м.Сокаль, Львівської області</t>
  </si>
  <si>
    <t>Капітальний ремонт дороги по вул.Стуса в м.Сокалі, Львівської області</t>
  </si>
  <si>
    <t>Капітальний ремонт дороги по вул.Макуха в м.Сокалі, Львівської області</t>
  </si>
  <si>
    <t>Капітальний ремонт проїзду між вулицею Шептицького, 36 - Сонячна, 1а з відновленням покриття із фігурних елементів мощення в м.Сокаль, Львівської області"</t>
  </si>
  <si>
    <t>Капітальний ремонт вулиці Симоненка, м.Сокаль, Львівської області"</t>
  </si>
  <si>
    <t>Капітальний ремонт тротуару по вулиці Шашкевича - перехрестя вулиці Шевченка в м.Сокаль, Львівської області"</t>
  </si>
  <si>
    <t>Капітальний ремонт тротуару за адросою вул.Героїв УПА - Тартаківська, м.Сокаль, Львівської області"</t>
  </si>
  <si>
    <t>Капітальний ремонт тротуарного покриття по вул.Сонячна, 1а - пл.Січових Стрільців в м.Сокаль, Львівської області"</t>
  </si>
  <si>
    <t>Капітальний ремонт тротуарного покриття по вул.Сонячна, 9 - пл.Січових Стрільців в м.Сокаль, Львівської області"</t>
  </si>
  <si>
    <t>Капітальний ремонт тротуарів по вул.Шептицького, 30-36, м.Сокаль, Львівської області"</t>
  </si>
  <si>
    <t>Капітальний ремонт тротуару по вул.Котляревського в м.Сокаль, Львівської області"</t>
  </si>
  <si>
    <t>Капітальний ремонт системи вуличного освітлення по вул.Кармелюка - П. Могили в м.Сокаль, Львівської області"</t>
  </si>
  <si>
    <t>Капітальний ремонт системи вуличного освітлення по вул.Шевченка в м.Сокаль, Львівської області"</t>
  </si>
  <si>
    <t>Капітальний ремонт системи вуличного освітлення на пл.Січових Стрільців в м.Сокаль, Львівської області"</t>
  </si>
  <si>
    <t>Капітальний ремонт системи вуличного освітлення, Львівська область, м.Сокаль, територія міського парку, пл.Січових Стрільців"</t>
  </si>
  <si>
    <t>Капітальний ремонт водогону вул.Симоненка в м.Сокаль, Львівської області"</t>
  </si>
  <si>
    <t xml:space="preserve">Капітальний ремонт покрівлі на пл. Січових Стрільців в м.Сокаль, Львівської області </t>
  </si>
  <si>
    <t>Підмітально-прибиральна машина</t>
  </si>
  <si>
    <t>Грейферний навантажувач</t>
  </si>
  <si>
    <t>Трактор з комплектом навісного обладнання</t>
  </si>
  <si>
    <t>Капітальний ремонт вуличного освітлення  с.Суємці Баранівського району Житомирської області</t>
  </si>
  <si>
    <t>Капітальний ремонт вуличного освітлення  в с.Берестівка, Баранівського району Житомирської області</t>
  </si>
  <si>
    <t>Капітальний ремонт вуличного освітлення  в с.Кашперівка  Баранівського району Житомирської області</t>
  </si>
  <si>
    <t>м. Бердичів</t>
  </si>
  <si>
    <t>Капітальний ремонт покриття доріжок та тротуарів території парку культури і відпочинку ім. Т.Г. Шевченка по вул. Торгова, 5 в м. Бердичеві</t>
  </si>
  <si>
    <t>Капітальний ремонт дорожнього покриття вул. Одеської в м. Бердичеві (МКП “Бердичівкомунсервіс”)</t>
  </si>
  <si>
    <t>м. Коростишів</t>
  </si>
  <si>
    <t>Капітальні видатки на придбання спортивного обладнання для Коростишівської загальноосвітньої школи I—III ступенів №1 Житомирської області</t>
  </si>
  <si>
    <t>Капітальні видатки на придбання спортивного обладнання для Коростишівської загальноосвітньої школи I—III ступенів № 3 Житомирської області</t>
  </si>
  <si>
    <t>Капітальні видатки на придбання дитячого ігрового комплексу для Щигліївської загальноосвітньої школи I—III ступенів Коростишівської міської ради Житомирської області</t>
  </si>
  <si>
    <t>м. Житомир</t>
  </si>
  <si>
    <t>Капітальний ремонт та реконструкція вулиць, доріг та шляхопроводів міста Житомира</t>
  </si>
  <si>
    <t>м. Коростень</t>
  </si>
  <si>
    <t>Капітальний ремонт консультативно-діагностичного центру комунального некомерційного підприємства “Коростенська центральна міська лікарня Коростенської міської ради” за адресою: вул. Грушевського, 7 м. Коростень Житомирської області</t>
  </si>
  <si>
    <t>проведено тендер, заключений договір</t>
  </si>
  <si>
    <t>Придбання медичного обладнання для комунального некомерційного підприємства “Коростенська центральна міська лікарня Коростенської міської ради” за адресою: вул. Амосова, 8, м. Коростень Житомирської області</t>
  </si>
  <si>
    <t>смт Лугини</t>
  </si>
  <si>
    <t>Капітальний ремонт приміщення Лугинського закладу дошкільної освіти “Сонечко” за адресою: вул. Героїв Небесної Сотні, 10а смт Лугини Лугинського району Житомирської області</t>
  </si>
  <si>
    <t>Капітальний ремонт будівлі Остапівського ФАП с. Остапи, Лугинський район, Житомирської обл</t>
  </si>
  <si>
    <t>м. Малин</t>
  </si>
  <si>
    <t>Капітальний ремонт. Заміна вікон та дверей ЗОШ №2 м. Малин</t>
  </si>
  <si>
    <t>Капітальний ремонт. Заміна вікон та дверей ЗОШ №5 м. Малин</t>
  </si>
  <si>
    <t>Капітальний ремонт. Заміна вікон та дверей ЗОШ №6 м. Малин</t>
  </si>
  <si>
    <t>Капітальний ремонт. Заміна вікон та дверей ДНЗ №4 “Калинонька”м. Малин</t>
  </si>
  <si>
    <t>Капітальний ремонт. Заміна вікон та дверей ДНЗ №6 “Теремок” м. Малин</t>
  </si>
  <si>
    <t>Капітальні видатки на придбання дитячого ігрового комплексу для Малинської міської ради з подальшим встановленням у мікрорайоні “Прожектор”, вул.Володимирська,21</t>
  </si>
  <si>
    <t>м. Новоград-Волинський</t>
  </si>
  <si>
    <t>Придбання обладнання для очистки води в заклади дошкільної освіти міста Новограда-Волинського, Житомирської області</t>
  </si>
  <si>
    <t>Придбання та встановлення дитячого майданчика по вул. Рокосовського в м. Новограді - Волинському, Житомирської області</t>
  </si>
  <si>
    <t>м. Овруч</t>
  </si>
  <si>
    <t>Придбання обладнання, предметів довгострокового використання для Центру дитячої та юнацької творчості Овруцької міської ради за адресою: вул. Тараса Шевченка, 100 м. Овруч Овруцького району Житомирської області</t>
  </si>
  <si>
    <t>Капітальний ремонт системи каналізації в Норинському закладі дошкільної освіти Овруцької міської ради Житомирської області за адресою: вул. Робітнича 13а, с. Норинськ Овруцького району Житомирської області</t>
  </si>
  <si>
    <t>Капітальний ремонт системи опалення Овруцького закладу дошкільної освіти № 6 Овруцької міської ради Житомирської області за адресою: вул. Героїв Пожежників 1, м. Овруч Овруцького району Житомирської області</t>
  </si>
  <si>
    <t>Капремонт покрівлі НВК “Овруцька гімназія ім. А. Малишка” м. Овруч Житомирської обл</t>
  </si>
  <si>
    <t>Капітальний ремонт будівлі В.Фоснянського Будинку культури с. В.Фосня, Овруцького району</t>
  </si>
  <si>
    <t>м. Олевськ</t>
  </si>
  <si>
    <t>Придбання ноутбуків для Олевської загальноосвітньої школи I—III ступенів № 3 за адресою: вул. Пушкіна, 24б, м. Олевськ Олевського району Житомирської області</t>
  </si>
  <si>
    <t>Придбання ноутбуку для Олевського центру художньо-естетичної творчості учнівської молоді за адресою: вул. Гетьмана Виговського, 30 м. Олевськ Олевського району Житомирської області</t>
  </si>
  <si>
    <t>Придбання ноутбуку для Покровської загальноосвітньої школи I—III ступенів за адресою: вул. Молодіжна, 2 с. Покровське Олевського району Житомирської області</t>
  </si>
  <si>
    <t>Придбання ноутбуку для Копищенської загальноосвітньої школи I—III ступенів за адресою: вул. Партизанська, 31 с. Копище Олевського району Житомирської області</t>
  </si>
  <si>
    <t>Придбання ноутбуку для Стовпинської загальноосвітньої школи I—II ступенів за адресою: вул. Корольова, 1 с. Стовпинка Олевського району Житомирської області</t>
  </si>
  <si>
    <t>Придбання ноутбуку для Сарнівської загальноосвітньої школи I—II ступенів за адресою: вул. Леоніда Ступницького, 16 с. Сарнівка Олевського району Житомирської області</t>
  </si>
  <si>
    <t>Придбання ноутбуку для Майдан-Копищенської загальноосвітньої школи I—II ступенів за адресою: вул. Шведа, 1 с. Майдан-Копищенський Олевського району Житомирської області</t>
  </si>
  <si>
    <t>Придбання ноутбуку для Журжевицької загальноосвітньої школи I—II ступенів за адресою: вул. Центральна, 8 с. Журжевичі Олевського району Житомирської області</t>
  </si>
  <si>
    <t>Капітальний ремонт будівлі Кишинської ЗОШ I—III ст. с. Кишин, Олевського району, Житомирської області</t>
  </si>
  <si>
    <t>м. Радомишль</t>
  </si>
  <si>
    <t xml:space="preserve">Капітальні видатки на придбання спортивного обладнання для Раковицького старостинського округу з подальшим встановленням у с.Раковичі </t>
  </si>
  <si>
    <t>Капітальний ремонт. Заміна вікон та дверей Пилиповицької загальноосвітньої школи I—II ступенів</t>
  </si>
  <si>
    <t>смт Білокоровичі</t>
  </si>
  <si>
    <t>Капітальний ремонт приміщення із заміною дерев’яних вікон на металопластикові Новобілокоровицького дошкільного навчального закладу № 2 “Сонечко” Білокоровицької сільської ради Житомирської області за адресою: вул. Довженка, 3 смт Нові Білокоровичі Олевського району Житомирської області</t>
  </si>
  <si>
    <t>Придбання комплектів шкільних парт для загальноосвітніх навчальних закладів Білокоровицької об’єднаної територіальної громади</t>
  </si>
  <si>
    <t>смт Ємільчине</t>
  </si>
  <si>
    <t>Придбання комплектів меблів для класів Середівського закладу загальної середньої освіти I—II ступенів Ємільчинської селищної ради Житомирської області</t>
  </si>
  <si>
    <t>с. Бараші</t>
  </si>
  <si>
    <t>Придбання ноутбука для сільського клубу села Будо-Бобриця Барашівської сільської ради Житомирської області</t>
  </si>
  <si>
    <t>Придбання опалювального котла типу “булер’ян” для будинку культури села Усолуси Ємільчинського району Житомирської області</t>
  </si>
  <si>
    <t>Придбання опалювального котла типу “булер’ян” для сільського клубу села Бастова Рудня Ємільчинського району Житомирської області</t>
  </si>
  <si>
    <t>Придбання музичної апаратури для сільського клубу с. Бастова Рудня Ємільчинського району Житомирської області</t>
  </si>
  <si>
    <t>Придбання обладнання для установ Брониківської сільської ради Новоград- Волинського району, Житомирської області</t>
  </si>
  <si>
    <t>смт Пулини</t>
  </si>
  <si>
    <t>Придбання системи комплексної очистки питної води для ОЗЗСО Пулинська ЗОШ І—III ступенів Пулинського району Житомирської області</t>
  </si>
  <si>
    <t>Придбання дитячого спортивного майданчика с. Юлянівка Пулинського району Житомирської області</t>
  </si>
  <si>
    <t>Придбання дитячого спортивного майданчика с. Колодіївка Пулинського району Житомирської області</t>
  </si>
  <si>
    <t>Придбання твердопаливного котла для Очеретянського ЗДО “Казка” Пулинського району Житомирської області</t>
  </si>
  <si>
    <t>Придбання дитячого ігрового майданчика для Сколобівської ЗОШ I—II ст. Пулинського району Житомирської області</t>
  </si>
  <si>
    <t>Придбання меблів для Пулинського ЗДО № 2 “Сонечко” смт Пулини Житомирської обл</t>
  </si>
  <si>
    <t>смт Городниця</t>
  </si>
  <si>
    <t>Придбання обладнання для Городницького Будинку культури Новоград-Волинського району, Житомирської області</t>
  </si>
  <si>
    <t>Донецька область</t>
  </si>
  <si>
    <t>Святогірська міська рада</t>
  </si>
  <si>
    <t>Придбання сміттєввозу для комунального підприємства Святогірської міської ради "Сервіскомунбуд", вул. Володимира Сосюри, 8, м. Святогірськ  Донецької області</t>
  </si>
  <si>
    <t>Договір укладений 30.08.2019</t>
  </si>
  <si>
    <t>Придбання транспортних засобів спеціального призначення для комунального підприємства Святогірської міської ради "Сервіскомунбуд", вул. Володимира Сосюри, 8, м. Святогірськ Донецької області</t>
  </si>
  <si>
    <t>Договір укладений 07.10.2019</t>
  </si>
  <si>
    <t xml:space="preserve"> Родинська міська рада</t>
  </si>
  <si>
    <t xml:space="preserve">м.Родинське. Сміттєвоз із боковим завантаженням СБМ - 304/2 на шасі МАЗ - 5340 евро 5 - 18м3+(навенесне обладнення для розчистки міста від снігу) </t>
  </si>
  <si>
    <t>буде проведено при наявності фінансування</t>
  </si>
  <si>
    <t>м.Родинське. Колісний многофункціональний єкскаватор-навантажувач JCB модель 3CX+ (навеснен обладнення)</t>
  </si>
  <si>
    <t>Виготовлення проєктно-сметної документації на капітальний ремонт зупинок у місті Родинське</t>
  </si>
  <si>
    <t>Капітлальний ремонт зупинок у місті Родинське</t>
  </si>
  <si>
    <t>Придбання обладнення для комунальної власності Родинська міська лікарня, а саме (Стоматологічна установка, холтер, кардіограф, дисцілятор,апартУВЧ,апарат магніт, єлектрофарез, тубус кварц)</t>
  </si>
  <si>
    <t>Здійснення екологічних та природноохороних заходів (Ліквідація дерев у місті Родинське)</t>
  </si>
  <si>
    <t>Виготовлення проекто-кошторисної документації на заходи з енергозбереження (встановлення дверей в будинках у  місті Родинське)</t>
  </si>
  <si>
    <t>Заходи з енергозбереження (встановлення дверей в будинках у місті Родинське)</t>
  </si>
  <si>
    <t xml:space="preserve">м.Родинське. Здійснення екологічних та природноохороних заходів (придбання контейнерів для роздільного та битового сміття </t>
  </si>
  <si>
    <t>м.Родинське. Придбання дитячих майданчиків для соціально-культурної сфери населення</t>
  </si>
  <si>
    <t>Лиманська міська рада</t>
  </si>
  <si>
    <t xml:space="preserve">Придбання спеціалізованої техніки (екскаватора-навантажувача) для КП “Лиманський Зеленбуд”, 84404, Донецька обл., м. Лиман, вул. Костянтина Гасієва, буд. 8 А </t>
  </si>
  <si>
    <t xml:space="preserve">проведено </t>
  </si>
  <si>
    <t xml:space="preserve">Придбання автобуса для КП “Лиманська СЄЗ”, 84404, Донецька обл., м. Лиман, пров. Бригадний, 6 </t>
  </si>
  <si>
    <t xml:space="preserve">Капітальний ремонт дороги комунальної власності Лиманської об’єднаної територіальної громади по вул. Мічуріна м. Лиман </t>
  </si>
  <si>
    <t xml:space="preserve">Проведено тендерні процедури, укладено договір №185 від 16.10.19 з ТОВ "СЛАВДОРСТРОЙ", роботи розпочнуться 25.10.2019 </t>
  </si>
  <si>
    <t xml:space="preserve"> Капітальний ремонт дороги комунальної власності Лиманської об’єднаної територіальної громади по вул. Підлісна м. Лиман</t>
  </si>
  <si>
    <t>Проводиться коригування ПКД</t>
  </si>
  <si>
    <t>Готуються матеріали для проведення тендених процедур</t>
  </si>
  <si>
    <t>Краматорська міська рада</t>
  </si>
  <si>
    <t xml:space="preserve"> відповідно до розпорядження КМУ № 500-р</t>
  </si>
  <si>
    <t>Термомодернізація житлових будинків м. Краматорська. Капітальний ремонт місць загального користування з заміною світлопрозорих конструкцій та вхідних дверей в житловому будинку по вул. Архангельська, 5</t>
  </si>
  <si>
    <t>Термомодернізація житлових будинків м. Краматорська. Капітальний ремонт місць загального користування з заміною світлопрозорих конструкцій та вхідних дверей в жит-ловому будинку по вул. Дніпровська, 6</t>
  </si>
  <si>
    <t>Термомодернізація житлових будинків м. Краматорська. Капітальний ремонт місць загального користування з заміною світлопрозорих конструкцій та вхідних дверей в жит-ловому будинку по вул. Ювілейна, 14</t>
  </si>
  <si>
    <t>Термомодернізація житлових будинків м. Краматорська. Капітальний ремонт місць загального користування з заміною світлопрозорих конструкцій та вхідних дверей в жит-ловому будинку по вул. А.Солов'яненка, 8</t>
  </si>
  <si>
    <t>Термомодернізація житлових будинків м. Краматорська. Капітальний ремонт місць загального користування з заміною світлопрозорих конструкцій та вхідних дверей в жит-ловому будинку по вул. А.Солов'яненка, 10</t>
  </si>
  <si>
    <t>Термомодернізація житлових будинків м. Краматорська. Капітальний ремонт місць загального користування з заміною світлопрозорих конструкцій та вхідних дверей в жит-ловому будинку по вул. А.Солов'яненка, 12</t>
  </si>
  <si>
    <t>Термомодернізація житлових будинків м. Краматорська. Капітальний ремонт місць загального користування з заміною світлопрозорих конструкцій та вхідних дверей в жит-ловому будинку по вул. А.Солов'яненка, 6а</t>
  </si>
  <si>
    <t xml:space="preserve">Будівництво спортивних споруд в парку культури та відпочинку “Сад Бернацького”, м. Краматорськ, вул. Конрада Гампера, 2П. Пусковий комплекс № 1. Футбольне поле з штучним покриттям </t>
  </si>
  <si>
    <t>UA-2018-10-12-001534-a, завершена, ТОВ "Стройуком" від 22.12.2018 № 20/12/18-198</t>
  </si>
  <si>
    <t>Будівництво спортивних споруд в парку культури та відпочинку “Сад Бернацького”, м. Краматорськ, вул. Конрада Гампера, 2П. Пусковий комплекс № 7</t>
  </si>
  <si>
    <t>не потребує, ТОВ "Моноліт-центр" від 10.10.2018 № 02/10/18-170 (дод. угода від 29.12.2018 №1)</t>
  </si>
  <si>
    <t>Маріупольська міська рада</t>
  </si>
  <si>
    <t xml:space="preserve">Заходи з енергозбереження. Капітальний ремонт комунального закладу "Маріупольський технічний ліцей Маріупольської міської ради Донецької області" за адресою: вул. Пушкіна, 51 в Центральному районі м. Маріуполя </t>
  </si>
  <si>
    <t xml:space="preserve">Заходи з енергозбереження. Капітальний ремонт комунального дошкільного навчального закладу загального розвитку "Ясла-садок № 117 "Юний моряк"  за адресою: вул. Новоросійська, 18 в Приморському районі, м. Маріуполь (з проектуванням) </t>
  </si>
  <si>
    <t>Заходи з енергозбереження. Капітальний ремонт комунального закладу "Маріупольська загальноосвітня школа І-ІІІ ступенів № 47 Маріупольської міської ради Донецької області" за адресою: вул. Лута, 32 у Кальміуському районі м. Маріуполя (з проектуванням)</t>
  </si>
  <si>
    <t>Придбання медичного обладнання для КЗ “Маріупольська міська лікарня № 1”, за адресою: вул. Радіна М. В., 2 (комп’ютерний томограф)</t>
  </si>
  <si>
    <t>Івано-Франківська область</t>
  </si>
  <si>
    <t>м. Івано-Франківсь</t>
  </si>
  <si>
    <t>Закупівля медичного обладнання (в тому числі магнітно-резонансного томографа) для Івано-Франківської міської клінічної лікарні №1, м. Івано-Франківськ</t>
  </si>
  <si>
    <t>Закупівля медичного обладнання для Івано-Франківської центральної міської клінічної лікарні, м. Івано-Франківськ, вул. Гетьмана Мазепи 114</t>
  </si>
  <si>
    <t>Для Івано-Франківської загальноосвітньої школи I—III ступенів №4 Івано-Франківської міської ради Івано-Франківської області (закупівля оргтехніки)</t>
  </si>
  <si>
    <t>Для Івано-Франківської загальноосвітньої школи I—III ступенів №28 Івано-Франківської міської ради Івано-Франківської області  (закупівля оргтехніки)</t>
  </si>
  <si>
    <t>Для Івано-Франківського навчально-виховного комплексу “Школа-гімназія №3” I—III ступенів  (закупівля оргтехніки)</t>
  </si>
  <si>
    <t xml:space="preserve"> заключено договір</t>
  </si>
  <si>
    <t>м. Коломия</t>
  </si>
  <si>
    <t>Капітальний ремонт вулиці Т. Шевченка</t>
  </si>
  <si>
    <t>м. Тисмениця</t>
  </si>
  <si>
    <t xml:space="preserve">Капітальний ремонт вулиць </t>
  </si>
  <si>
    <t>Прокладання тротуарних доріжок</t>
  </si>
  <si>
    <t>Будівництво водопроводів</t>
  </si>
  <si>
    <t>Капітальне будівництво вуличного освітлення (вул.Пшениківська до річки Ворона)</t>
  </si>
  <si>
    <t>Придбання автомобіля сміттєвоза в лізинг</t>
  </si>
  <si>
    <t>м. Городенка</t>
  </si>
  <si>
    <t>Капітальний ремонт водопровідної мережі вул. Станіславська</t>
  </si>
  <si>
    <t>Капітальний ремонт водопровідної мережі вул. Височана</t>
  </si>
  <si>
    <t>Капітальний ремонт щебеневого покриття об`їзної дороги м.Городенка</t>
  </si>
  <si>
    <t>Капітальний ремонт дорожнього покриття вул. Винниченка</t>
  </si>
  <si>
    <t>Капітальний ремонт дорожнього покриття вул. Шевченка</t>
  </si>
  <si>
    <t>Капітальний ремонт водопровідної мережі по вул. В.Великого в м.Городенка</t>
  </si>
  <si>
    <t>Нове будівництво каналізаційної мережі по вул. Ринковій в м.Городенка</t>
  </si>
  <si>
    <t>Капітальний ремонт водопровідної мережі по вул. Шкільній в м.Городенка</t>
  </si>
  <si>
    <t>Капітальний ремонт водопровідної мережі по вул. Коцюбинського та Л. Українки в м.Городенка</t>
  </si>
  <si>
    <t>м. Долина</t>
  </si>
  <si>
    <t>Капітальний ремонт приміщень, мереж та об`єктів комунальної власності (в т.ч. Будинок культури, заклади дошкільної освіти "Росинка", "Зірочка")</t>
  </si>
  <si>
    <t>Капітальний ремонт водопроводу по вул. Обліски</t>
  </si>
  <si>
    <t>Нове будівництво господарсько-побутової каналізації мережі по вул. Шевченка</t>
  </si>
  <si>
    <t>Реконструкція існуючих основних споруд з встановлення необхідних споруд потужністю 150 м3/добу для очищення стічних вод по вул. Шептицького, 69</t>
  </si>
  <si>
    <t>Капітальний ремонт доріг (в т.ч. в селах новоствореної ОТГ та м.Долина)</t>
  </si>
  <si>
    <t>м. Надвірна</t>
  </si>
  <si>
    <t xml:space="preserve">Капітальний ремонт пішохідної доріжки ДНЗ "Пролісок", вул. Коперніка </t>
  </si>
  <si>
    <t xml:space="preserve">Капітальний ремонт вул. Княгині Ольги (з №18- №27) в м. Надвірна </t>
  </si>
  <si>
    <t xml:space="preserve">капітальний ремонт даху житлового будинку № 3, вул. Кості Левицького м. Надвірна </t>
  </si>
  <si>
    <t>капітальний ремонт даху житлового будинку № 165, вул. Соборна м. Надвірна</t>
  </si>
  <si>
    <t>Купітальний ремонт прибудинкової території будинку № 4 вул. Д. Галицького м. Надвірна</t>
  </si>
  <si>
    <t>Капітальний ремонт вул. Замкова в м. Надвірна</t>
  </si>
  <si>
    <t>Капітальний ремонт вул. Багряного в м. Надвірна</t>
  </si>
  <si>
    <t xml:space="preserve">Капітальний ремонт прибудинкової території  вул. Франка, 3 в м. Надвірна </t>
  </si>
  <si>
    <t xml:space="preserve">Капітальний ремонт тротуару з вул. Шкільна до вул. Руднєва, 23 в м. Надвірна </t>
  </si>
  <si>
    <t xml:space="preserve">Капітальний ремонт дитячого майданчика в зоні відпочинку ім. Назарія Яремчука в м. Надвірна </t>
  </si>
  <si>
    <t>Капітальний ремонт дитячого майданчика по вул. Руднєва, 15-1 в м. Надвірна</t>
  </si>
  <si>
    <t>Капітальний ремонт дитячого майданчика по вул. Д. Галицького 1 в м. Надвірна</t>
  </si>
  <si>
    <t>Капітальний ремонт спортивного майданчика по вул. Мазепи,31 в м. Надвірна.</t>
  </si>
  <si>
    <t xml:space="preserve">Виготовлення проектно-кошторисної документації на будівництво очисних споруд в м. Надвірна </t>
  </si>
  <si>
    <t xml:space="preserve">Реконструкція ГКНС з влаштуванням напірного каналізаційного колектора та перекачуючої  насосної станції на очисних спорудах в м. Надвірна </t>
  </si>
  <si>
    <t>м. Рогатин</t>
  </si>
  <si>
    <t>Капітальний ремонт тротуару по вул. Шевченка в м. Рогатині Івано-Франківської області</t>
  </si>
  <si>
    <t>Капітальний ремонт дорожнього покриття вулиці Шухевича у м. Рогатині Івано-Франківської області</t>
  </si>
  <si>
    <t>Капітальний ремонт системи відеоспостереження в м. Рогатині</t>
  </si>
  <si>
    <t xml:space="preserve">Капітальний ремонт (влаштування бруківки) м. Рогатин 
вул. Шашкевича, 61
</t>
  </si>
  <si>
    <t>Капітальний ремонт тротуару по вул. Галицька (від вул. Т. Шевченка до вул. І. Франка) в м. Рогатині Івано-Франківської області</t>
  </si>
  <si>
    <t>Для КНП “Рогатинський центр первинної медико-санітарної допомоги” Рогатинської районної ради Івано-Франківської області на об’єкт - Капітальний ремонт приміщення комунального підприємства “Центральна районна аптека №47”, м. Рогатин, вул. Галицька 119</t>
  </si>
  <si>
    <t>смт. Рожнятів</t>
  </si>
  <si>
    <t>Капітальний ремонт дорожнього покриття по вул. 16 Липня від будинку №1</t>
  </si>
  <si>
    <t>Капітальний ремонт дорожнього покриття по вул. Назарія Яремчука, вул. Зелена та вул. В. Чорновола</t>
  </si>
  <si>
    <t>Тлумацька ОТГ</t>
  </si>
  <si>
    <t>Капітальний ремонт (заміна вікон та дверей) Пужниківського НВК с. Пужники Тлумацької ОТГ Тлумацького району Івано-Франківської області</t>
  </si>
  <si>
    <t>Капітальний ремонт дорожнього покриття (вул. Івана Франка, Стефаника, Ольги Кобилянської) в с. Колінці Тлумацької ОТГ Тлумацького району Івано-Франківської області</t>
  </si>
  <si>
    <t>Капітальний ремонт будівлі Тлумацького ДНЗ ясла-садок “Дюймовочка” за адресою: м. Тлумач, вул. Берегового, 2</t>
  </si>
  <si>
    <t xml:space="preserve"> не потребує</t>
  </si>
  <si>
    <t>Капітальний ремонт Прибилівського НВК (ЗОШ I—II ступенів - ДНЗ) Тлумацької міської ради ради ОТГ Тлумацького району Івано-Франківської області</t>
  </si>
  <si>
    <t>Капітальний ремонт даху нежитлового приміщення за адресою вул. Плебанія 10, м. Тлумач, Тлумацького району Івано-Франківської області</t>
  </si>
  <si>
    <t>Капітальний ремонт вуличного освітлення по вул. в с.Бортники Тлумацької ОТГ Тлумацького району Івано-Франківської області</t>
  </si>
  <si>
    <t>Нове будівництво спортивного майданчика з штучним покриттям для фізкультурно-оздоровчих занять учнів Надорожнянського НВК по вул. Гостинець, 37 с. Надорожна Тлумацької ОТТГ Тлумацького району Івано-Франківської області</t>
  </si>
  <si>
    <t>Капітальний ремонт нежитлового приміщення по вул. Плебанія 8,10 в м. Тлумач Тлумацького району Івано-Франківської області</t>
  </si>
  <si>
    <t>Капіталь ремонт тротуару від будинку №2 до будинку № 8 по вул. Б. Хмельницького в м.Тлумач Тлумацького району Івано-Франківської області</t>
  </si>
  <si>
    <t xml:space="preserve">Придбання дитячого майданчика для с.Остриня Тлумацької ОТГ </t>
  </si>
  <si>
    <t xml:space="preserve">Придбання дитячого майданчика для с.Тарасівка Тлумацької ОТГ </t>
  </si>
  <si>
    <t>Капітальний ремонт покрівлі церкви "Пресвятої Трійці" в м. Тлумач Тлумацької ОТГ Івано-Франківської області</t>
  </si>
  <si>
    <t>Капітальний ремонт тротуару по вул. 1-го травня в м.Тлумач Тлумацької ОТГ</t>
  </si>
  <si>
    <t>Придбання гойдалки для ОТГ м.Тлумач</t>
  </si>
  <si>
    <t>Олешанська ОТГ</t>
  </si>
  <si>
    <t>Придбання дитячого майданчика для с. Луг Олешанської сільської ради ОТГ Тлумацького району Івано-Франківської області</t>
  </si>
  <si>
    <t>Капітальний ремонт приміщення клубу в с. Озеряни Олешанської ОТГ Тлумацького району Івано-Франківської області</t>
  </si>
  <si>
    <t>Капітальний ремонт ( заміна даху) Долинської гімназії Олешанської сільської ради ОТГ Тлумацького району Івано-Франківської області</t>
  </si>
  <si>
    <t>Капітальний ремонт системи опалення Долинської гімназії Олешанської сільської ради ОТГ Тлумацького району Івано-Франківської області</t>
  </si>
  <si>
    <t>Капітальний ремонт фасаду Олешанського ліцею Олешанської сільської ради ОТГ Тлумацького району Івано-Франківської області</t>
  </si>
  <si>
    <t>Спаська ОТГ</t>
  </si>
  <si>
    <t xml:space="preserve">Капітальний ремон вуличного освітлення с. Погоролиць та с. Луги </t>
  </si>
  <si>
    <t>Облаштування бруківки по вул. Січових Стрільців в с. Спас</t>
  </si>
  <si>
    <t>Облаштування бруківки по вул. Миру в с. Погорілець</t>
  </si>
  <si>
    <t>Придбання дитячих ігрових майданчиків: с. Погорілець – 65 тис. грн., с.Підсухи – 65 тис. грн.</t>
  </si>
  <si>
    <t>Витвицька ОТГ</t>
  </si>
  <si>
    <t>Капітальний ремонт сільської ради</t>
  </si>
  <si>
    <t>Закупівля обладняння</t>
  </si>
  <si>
    <t xml:space="preserve">Придбання дитячих ігрових майданчиків: с. Вигодівка – 60 тис. грн., 
с. Слобода-Болехівська – 60 тис. грн., с. Липа – 60 тис. грн., с. Лужки – 65 тис. грн., с. Церківна – 65 тис. грн.
</t>
  </si>
  <si>
    <t>Вигодська ОТГ</t>
  </si>
  <si>
    <t xml:space="preserve">Придбання дитячих ігрових майданчиків: с. Пациків – 65 тис. грн., 
с. Новоселиця – 65 тис. грн., с. Старий Мізунь – 65 тис. грн., 
</t>
  </si>
  <si>
    <t xml:space="preserve">Капітальний ремонт системи вуличного освітлення в с.Вишків Вигодської селищної ради Долинського району Івано-Франківської області </t>
  </si>
  <si>
    <t xml:space="preserve">Капітальний ремонт системи вуличного освітлення в с.Старий Мізунь Вигодської селищної ради Долинського району Івано-Франківської області </t>
  </si>
  <si>
    <t xml:space="preserve">Придбання мультимедійного обладнання та меблевого інвентаря для лісової школи “Центру спадщини Вигодської вузькоколійки” в смт. Вигода Вигодської селищної ради Долинського району Івано-Франківської області </t>
  </si>
  <si>
    <t xml:space="preserve">Капітальний ремонт площі ім. Франка в смт. Вигода Вигодської селищної ради Долинського району Івано-Франківської області </t>
  </si>
  <si>
    <t>Кіровоградська область</t>
  </si>
  <si>
    <t>Устинівська селищна рада</t>
  </si>
  <si>
    <t>1. Капітальний ремонт дорожнього покриття по вул. О.Мазуренка в смт Устинівка, Устинівського району, Кіровоградської області (з врахуванням виготовлення проектно-кошторисної документації)</t>
  </si>
  <si>
    <t>2. Капітальний ремонт дорожнього покриття по вул. Ювілейна в смт Устинівка, Устинівського району, Кіровоградської області (з врахування виготовлення проектно-кошторисної документації)</t>
  </si>
  <si>
    <t>Новоархангельська селищна рада</t>
  </si>
  <si>
    <t>1. Придбання дитячих майданчиків</t>
  </si>
  <si>
    <t>2. Реконструкція парку</t>
  </si>
  <si>
    <t>3. Капітальний ремонт вул.Молодіжна</t>
  </si>
  <si>
    <t>4. Капітальний ремонт вул.Максимчука</t>
  </si>
  <si>
    <t>5. Капітальний ремонт вул.Слави</t>
  </si>
  <si>
    <t>Новомиргородська міська рада</t>
  </si>
  <si>
    <t>1.Капітальний ремонт частини вулиці Л.Українки ( від вул.Михайлівська до пров.В.Стуса), м.Новомиргород Кіровоградської області ( із виготовленням проектно-кошторисної документації)</t>
  </si>
  <si>
    <t>2.Капітальний ремонт частини вулиці В.Чорновола ( від вул.Михайлівська до вул.Ільїнської), м.Новомиргород Кіровоградської області (із виготовленням проектно-кошторисної документації)</t>
  </si>
  <si>
    <t>3.Капітальний ремонт  частини вулиці М.Зерова ( від будинку №37 до вул.Горького), м.Новомиргород Кіровоградської області (із виготовленням проектно-кошторисної документації)</t>
  </si>
  <si>
    <t xml:space="preserve">4.Капітальний ремонт частини вулиці Шевченка ( від вул.М.Зерова до вул.Соборності), м.Новомиргород Кіровоградської області (із виготовленням проектно-кошторисної документації) </t>
  </si>
  <si>
    <t>5.Капітальний ремонт частини вулиці А.Гурічева ( від вул.Соборності до вул.Маяковського), м.Новомиргород Кіровоградської області (із виготовленням проектно-кошторисної документації)</t>
  </si>
  <si>
    <t>6.Капітальний ремонт частини вулиці Білоглинська ( від будинку № 8 до будинку №46), м.Новомиргород Кіровоградської області (із виготовленням проектно-кошторисної документації)</t>
  </si>
  <si>
    <t>7.Капітальний ремонт частини вулиці Залізнична (від будинку № 4 до вул.Перемоги), м.Новомиргород Кіровоградської області (із виготовленням проектно-кошторисної документації)</t>
  </si>
  <si>
    <t>8.Капітальний ремонт частини вулиці Перемоги (від будинку №32/1 до вул.Залізнична), м.Новомиргород Кіровоградської області (із виготовленням проектно-кошторисної документації)</t>
  </si>
  <si>
    <t>9.Придбання комплекту меблів для Новомиргородського дошкільного навчально-виховного комплексу "Калинонька" Новомиргородської міської ради, вул.Євгенія Присяжного, буд.57 м. Новомиргород, Кіровоградська обл.</t>
  </si>
  <si>
    <t>Петрівська селищна ОТГ</t>
  </si>
  <si>
    <t xml:space="preserve">1. Капітальний ремонт об"єктів благоустрою житлових будинків №7,8,9 вул.Літвинова </t>
  </si>
  <si>
    <t xml:space="preserve">2. Реконструкція водопровідної мережі житлових будинків №7,8,9 вул.Літвинова </t>
  </si>
  <si>
    <t>3. КП "Петрівське" Петрівської селищної ради - оголошено закупівлю машини для земляних робіт код ДК 021:2015-43210000-8</t>
  </si>
  <si>
    <t>проведені тендерні процедури, визначено переможця торгів - ТОВ "Слобожанська промислова компанія", 25.09.19р. Укладено логовір на придбання трактора ХТА-220-2</t>
  </si>
  <si>
    <t>4. КП "Петрівське" Петрівської селищної ради - оголошено закупівлю великовантажного мототранспортного засобу код ДК 021:2015-34140000-0 (машина дорожня комбінована типу ВІВА МД на бізі самоскиду КрАЗ - 65032)</t>
  </si>
  <si>
    <t>проведений електронний аукціон, триває кваліфікація переможця</t>
  </si>
  <si>
    <t>Гайворонська міська рада</t>
  </si>
  <si>
    <t>Придбання холодильної шафи  для Гайворонського дошкільного  навчального закладу  № 3 «Калинка»</t>
  </si>
  <si>
    <t>заключений договір</t>
  </si>
  <si>
    <t>Придбання  плити 4-х конфорочної з рознесеними конфорками для Гайворонського дошкільного навчального закладу № 3 «Калинка»</t>
  </si>
  <si>
    <t>Придбання професійної  пральної машини   для  Гайворонського  дошкільного  навчального закладу  № 3 «Калинка»</t>
  </si>
  <si>
    <t xml:space="preserve">Капітальний ремонт даху бу-дівлі Гайворонського 
дошкільного навчального за-кладу № 4 « Малятко» Гайво-ронської  міської ради Кіро-воградської  області  за адре-сою:Кіровоградська
область, Гайворонський
район, м. Гайворон,
вул.Ніни Богач, буд 82
</t>
  </si>
  <si>
    <t xml:space="preserve">не потребує тендера </t>
  </si>
  <si>
    <t>Придбання  шафи  холодильної   низькотемпературної для  Гайворонського дошкільного навчального закладу №4 « Малятко»</t>
  </si>
  <si>
    <t>Придбання  витяжної системи в зборі на харчоблок  для  Гайворонського дошкільного навчального закладу №4 « Малятко»</t>
  </si>
  <si>
    <t>Придбання професійної  пральної машини   для  Гайворонського  дошкільного  навчального закладу  № 5 « Дзвіночок»</t>
  </si>
  <si>
    <t>Придбання холодильної шафи  для  Гайворонського дошкільного навчального закладу № 5 «Дзвіночок»</t>
  </si>
  <si>
    <t xml:space="preserve">Капітальний ремонт  будівлі
Гайворонського ДНЗ № 5
«Дзвіночок» по вул Свободи,
92 в м. Гайворон Кіровоград-ської     області
</t>
  </si>
  <si>
    <t>Придбання  плити 4-х конфорочної з рознесеними конфорками для Гайворонського дошкільного навчального закладу № 5 «Дзвіночок»</t>
  </si>
  <si>
    <t>Придбання холодильної шафи  для Гайворонського дошкільного  навчального закладу  № 6</t>
  </si>
  <si>
    <t>Придбання професійної  пральної машини   для  Гайворонського  дошкільного  навчального закладу  № 6</t>
  </si>
  <si>
    <t>Капітальний ремонт ділянки водопровідної мережі по вул. Гоголя в м. Гайворон Гайворонського району Кіровоградської області</t>
  </si>
  <si>
    <t>не потребує тендера заключений договір</t>
  </si>
  <si>
    <t xml:space="preserve">Реконструкція  площі Героїв Майдану в м. Гайворон Кіровоградської  області </t>
  </si>
  <si>
    <t>проводиться тендер</t>
  </si>
  <si>
    <t>Капітальний ремонт по підсиленню  несучих стін житлового будинку по вул. Центральній, 93 у м. Гайворон Кіровоградської області (коригування)</t>
  </si>
  <si>
    <t>Капітальний ремонт  вулиці Поштова від будинку № 40 до  вулиці Фестивальна м Гайворон  Кіровоградська область</t>
  </si>
  <si>
    <t xml:space="preserve">Реконструкція парку в
 м. Гайворон Кіровоградської області 
</t>
  </si>
  <si>
    <t xml:space="preserve">Придбання дитячого 
майданчика для м Гайворон, Кіровоградської області 
</t>
  </si>
  <si>
    <t xml:space="preserve">Реконструкція водопроводу
м. Гайворон Гайворонський
район Кіровоградської  обла-сті   ( корегування)
</t>
  </si>
  <si>
    <t>проведений тендер, заключений договір</t>
  </si>
  <si>
    <t>Капітальний ремонт системи  опалення  міського будинку культури по  провул. Клубний, буд.2 та  будівництво теплової мережі від міського будинку культури до ДНЗ № 4 « Малятко» по вул. Ніни Богач, буд. 82 в  м. Гайворон, Гайворонський  район Кіровоградсько</t>
  </si>
  <si>
    <t>проведено тендер ,заключений договір</t>
  </si>
  <si>
    <t>Капитальний ремонт (утеплення фасадів) будівлі ДНЗ № 6 по вул. Великого Кобзаря, 6 в м. Гайворон Кіровоградської області</t>
  </si>
  <si>
    <t>Капітальний ремонт (утеплення фасадів) будівлі ДНЗ № 3 "Калинка" по пров. Вокзальному 16/2, в м. Гайворон Кіровоградської області</t>
  </si>
  <si>
    <t>Новгородківська селищна рада</t>
  </si>
  <si>
    <t xml:space="preserve">1. Капітальний ремонт дорожнього покриття тротуару по вулиці Центральній в смт. Новгородка Новгородківського району Кіровоградської області </t>
  </si>
  <si>
    <t>2. Капітальний ремонт дорожнього покриття  по вулиці Вишневій в смт. Новгородка Новгородківського району Кіровоградської області</t>
  </si>
  <si>
    <t>3. Капітальний ремонт дорожнього покриття  по вулиці Незалежній в смт. Новгородка Новгородківського району Кіровоградської області</t>
  </si>
  <si>
    <t>4. Капітальний ремонт дорожнього покриття  по вулиці Шосейній в с. Велика Чечеліївка Новгородківського району Кіровоградської області</t>
  </si>
  <si>
    <t>Маловисківська міська ОТГ</t>
  </si>
  <si>
    <t>Придбання дитячих майданчиків для м.Мала Виска,Кіровоградська область</t>
  </si>
  <si>
    <t>не потребує проведення</t>
  </si>
  <si>
    <t>Олександрівська селищна рада</t>
  </si>
  <si>
    <t>1. «Капітальний ремонт приміщень дошкільного навчального закладу №3 по провулку Зелений, 8 в смт Олександрівка, Олександрівського району, Кіровоградської області. Коригування.»</t>
  </si>
  <si>
    <t>проведено тендер 17.10.19</t>
  </si>
  <si>
    <t>2. Реконструкція мереж вуличного освітлення по вул.Незалежності України, смт. Олександрівка, Олександрівського району, Кіровоградської області</t>
  </si>
  <si>
    <t xml:space="preserve">3. «Капітальний ремонт дорожнього покриття частини вулиці Шевченка (від будинку №2а до будинку №8) в смт Олександрівка, Олександрівського району Кіровоградської області» </t>
  </si>
  <si>
    <t>4. «Капітальний ремонт дорожнього покриття вул.Сонячна в смт. Олександрівка Олександрівського району Кіровоградської області»</t>
  </si>
  <si>
    <t>«Капітальний ремонт Олександрівського міського будинку культури (утеплення фасадів) за адресою: вул. Кам’янська,101а                                смт Олександрівка, Олександрівського району, Кіровоградської області»</t>
  </si>
  <si>
    <t>Будівництво спортивно-ігрового майданчика в смт Олексангдрівка</t>
  </si>
  <si>
    <t>Вільшанська селищна рада</t>
  </si>
  <si>
    <t>Будівництво розвідувально-експлуатаційної свердловини на території Вільшанської селищної ради Вільшанського району Кіровоградської області (водопровід)</t>
  </si>
  <si>
    <t>Капітальний ремонт проїздів вулиць Шевченка, Паркова та Марії Червенко в смт Вільшанка Кіровоградської області</t>
  </si>
  <si>
    <t>Капітальний ремонт проїздів вулиць Миру та Першого Травня в смт Вільшанка Кіровоградської області</t>
  </si>
  <si>
    <t>Реконструкція мереж вуличного освітлення від КТП-245 по вул.. Гагаріна в смт Вільшанка Кіровоградської області</t>
  </si>
  <si>
    <t>Реконструкція мереж вуличного освітлення від КТП-217 по вул.. Третя Сотня, Паркова в смт Вільшанка Кіровоградської області</t>
  </si>
  <si>
    <t>Реконструкція мереж вуличного від ктп-142 по вул..8-го Березня, Пугасія лейтенанта, Медична в смт Вільшанка Кіровоградської області</t>
  </si>
  <si>
    <t>Реконструкція мереж вуличного ВІД ктп-10 по вул..Миру,Центральна в смт Вільшанка Кіровоградської області</t>
  </si>
  <si>
    <t>Реконструкція мереж вуличного освітлення від КТП-79 по вул.. Українська, Північна в смт Вільшанка Кіровоградської області</t>
  </si>
  <si>
    <t>Реконструкція мереж вуличного освітлення від КТП-158 по вул.. Гоголя, пров.Східний в смт Вільшанка Кіровоградської області</t>
  </si>
  <si>
    <t>Знам"янська міська рада</t>
  </si>
  <si>
    <t>Придбання дитячого спортивно-ігрового  майданчика, м.Знам'янка, вул.Привокзальна,7</t>
  </si>
  <si>
    <t xml:space="preserve">Реконструкція площі Героїв Майдану у м. Знам'янка Кіровоградської області </t>
  </si>
  <si>
    <t>Капітальний ремонт-утеплення фасаду дошкільного навчального закладу “Козачок” корпусу №1 по вул.Чайковського13 м. Знам’янка Кіровоградської області</t>
  </si>
  <si>
    <t>заключенний договір</t>
  </si>
  <si>
    <t>Капітальний ремонт дошкільного навчального закладу № 6 “Сонечко” вул.Чайковського27 м.Знам’янка Кіровоградської області</t>
  </si>
  <si>
    <t>Придбання обладнання, устаткування та предметів довгострокового користування для закладів освіти</t>
  </si>
  <si>
    <t>Підвищення енергоефективності селищного Будинку культури (утеплення стін), вул. Перспективна, 56, м. Знам'янка, смт. Знам'янка Друга Кіровоградської області - капітальний ремонт</t>
  </si>
  <si>
    <t>Придбання комплекту меблів для дошкільного навчального закладу загального типу, ясла-сад № 5 “Калинонька”</t>
  </si>
  <si>
    <t>Новоукраїнська міська ОТГ</t>
  </si>
  <si>
    <t>Реконструкція очисних споруд по вулиці Мокряка в м.Новоукраїнка</t>
  </si>
  <si>
    <t>проведено відкриті торги на закупівлю робіт, укладено договір з ТОВ "Е.Т.Е. АКТИВ", відзвітовано на сайті публічні закупівлі "PROZZORO", зареєстровано в УДКСУ у Новоукраїнському районі, розпочато роботи, придбано очисні установки "УМКА-БІО". Кошти не перераховано, зареєстрована заборгованість</t>
  </si>
  <si>
    <t>Великоандрусівська сільська ОТГ</t>
  </si>
  <si>
    <t>Капітальний ремонт підїзного шляху до сільського кладовища, с.Нагірне Світловодського району</t>
  </si>
  <si>
    <t>Капітальний ремонт частини дороги по вул.Гагаріна, с.Велика Андрусівка Світловодського району</t>
  </si>
  <si>
    <t>Капітальний ремонт частини дороги по вул.Шевченка, с.Калантаїв  Світловодського району</t>
  </si>
  <si>
    <t>Капітальний ремонт частини дороги по вул.Мічурина, с.Велика Андрусівка Світловодського району</t>
  </si>
  <si>
    <t>Дмитрівська сільська ОТГ</t>
  </si>
  <si>
    <t>Придбання та встановлення елементів дитячого майданчика за адресою:  м. Нововолинськ, бульвар Шевченка, буд. 8</t>
  </si>
  <si>
    <t>Реконструкція спортивного майданчика зі штучним покриттям Нововолинської загальноосвітньої школи I - III ступенів N 8 Нововолинської міської ради за адресою:  м. Нововолинськ, смт Благодатне, вул. Лесі Українки, 2</t>
  </si>
  <si>
    <t>проводиться</t>
  </si>
  <si>
    <t>Придбання витяжки побутової для потреб дошкільного навчального закладу N 3 Нововолинської міської ради за адресою:, м. Нововолинськ, вул. Хвильового, 29А</t>
  </si>
  <si>
    <t xml:space="preserve">                   Придбання оргтехніки для потреб загальноосвітньої школи I—III ступенів № 2 Нововолинської міської ради Волинської області за адресою: вул. Маяковського, буд.5, м. Нововолинськ</t>
  </si>
  <si>
    <t>Проведена тендерна процедура,заключений договір</t>
  </si>
  <si>
    <t>Придбання оргтехніки для потреб загальноосвітньої школи I—III ступенів № 4 ім.Т. Г. Шевченка Нововолинської міської ради Волинської області за адресою: бульв.Шевченка, буд.12, м. Нововолинськ</t>
  </si>
  <si>
    <t>2018_2019</t>
  </si>
  <si>
    <t>Придбання оргтехніки для потреб загальноосвітньої школи I—II ступенів № 5 Нововолинської міської ради Волинської області за адресою: 15-й м-н, буд. 35, м. Нововолинськ</t>
  </si>
  <si>
    <t>Придбання оргтехніки для потреб загальноосвітньої школи I—III ступенів № 7 Нововолинської міської ради Волинської області за адресою: вул. Кауркова, буд.43, м. Нововолинськ</t>
  </si>
  <si>
    <t>Придбання оргтехніки для потреб загальноосвітньої школи I—III ступенів № 8 Нововолинської міської ради Волинської області за адресою: вул. Лесі Українки, буд.2, смт Благодатне, м. Нововолинськ</t>
  </si>
  <si>
    <t>Капітальний ремонт дошкільного навчального закладу N 1 за адресою вул. Маяковського, 14 м. Нововолинськ</t>
  </si>
  <si>
    <t>не птребує</t>
  </si>
  <si>
    <t>Капітальний ремонт дошкільного навчального закладу N 4 за адресою м-н. Шахтарський, 20А м. Нововолинськ</t>
  </si>
  <si>
    <t>Капітальний ремонт дошкільного навчального закладу N 5 у 15-му мікрорайоні, 36 м. Нововолинськ</t>
  </si>
  <si>
    <t>Капітальний ремонт приміщення їдальні Нововолинської гімназії Нововолинської міської ради Волинської області на вулиці Кауркова, 4а в м.Нововолинську</t>
  </si>
  <si>
    <t>Не потребує Договір укладений</t>
  </si>
  <si>
    <t xml:space="preserve">Капітальний ремонт басейну дошкільного навчального закладу № 9 Нововолинської міської ради Волинської області на 15 мікрорайоні, 37 в м. Нововолинську </t>
  </si>
  <si>
    <t xml:space="preserve">Луцька міська рада                                                     </t>
  </si>
  <si>
    <t>Придбання та встановлення дитячого обладнання на вул. Чорновола, 18-20 у м. Луцьку</t>
  </si>
  <si>
    <t xml:space="preserve">Нове будівництво волоконно-оптичних мереж з встановленням камер відеоспостереження в місті Луцьку (коригування) </t>
  </si>
  <si>
    <t>2016-2020</t>
  </si>
  <si>
    <t>триває</t>
  </si>
  <si>
    <t xml:space="preserve">Любомльська  міська ОТГ                           </t>
  </si>
  <si>
    <t>Капітальний ремонт (заміна плитки) приміщення Любомльського закладу дошкілької освіти № 2  за адресою: вул. Завальська, буд. 1,  м. Любомль</t>
  </si>
  <si>
    <t>Капітальний ремонт приміщення Любомльського закладу дошкільної освіти № 1 Любомльської міської ради Волинської області, за адресою : вул. Шкільна 6, , м. Любомль</t>
  </si>
  <si>
    <t xml:space="preserve">Капітальний ремонт проїжджої частини вул.Дружба на ділянці від вул. Острівецької до вул.Промислової в м.Любомль </t>
  </si>
  <si>
    <t>Капітальний ремонт проїжджої частини вул.Івана Франка на ділянці від вул. Богдана Хмельницького до вул.Володимирська в м.Любомль Волинської області</t>
  </si>
  <si>
    <t>Капітальний ремонт тротуарів по вул.Незалежності в м.Любомль Волинської області</t>
  </si>
  <si>
    <t xml:space="preserve">Капітальний ремонт проїжджої частини вул.Шевченка на ділянці від вул.Брестська до буд. №  в м.Любомль </t>
  </si>
  <si>
    <t>Капітальний ремонт проїжджої частини вул.Незалежності (на ділянці від провулку Незалежності  до вулиці Прикордонників)   в м.Любомль</t>
  </si>
  <si>
    <t xml:space="preserve">Капітальний ремонт покрівлі Любомльського міського будинку культури по вул.Незалежності, 68 в м.Любомль </t>
  </si>
  <si>
    <t xml:space="preserve">Капітальний ремонт підїзду стадіон "Колос" та благоустрій прилеглої території в м.Любомль </t>
  </si>
  <si>
    <t>Реконструкція освітлення спортивного майданчику по вул. Незалежності, 36 в м.Любомль</t>
  </si>
  <si>
    <t>Капітальний ремонтпроїжджої частини вул.Гетьмана Дорошенка в м.Любомль</t>
  </si>
  <si>
    <t>Придбання службового автомобіля м. Любомль</t>
  </si>
  <si>
    <t xml:space="preserve">Реконструкція центрального водопроводу в м. Любомль по вул. Брестській, 57 </t>
  </si>
  <si>
    <t>Реконструкція парку м.Любомль по вул.Б.Хмельницького</t>
  </si>
  <si>
    <t xml:space="preserve">Смідинська сільська ОТГ Старовижівського району                                                               </t>
  </si>
  <si>
    <t xml:space="preserve">Реконструкція (тепломодернізація огороджуючих конструкцій) ЗОШ I—II ступеня с. Паридуби-філія ОНЗ “ЗОШ I—III ступеня с. Смідин”, вул. Лесі Українки, 8 </t>
  </si>
  <si>
    <t>Придбання меблів та обладнання для Смідинської пожежної охорони по вул. Грушевського, 32 в с. Смідин</t>
  </si>
  <si>
    <t xml:space="preserve">Реконструкція (тепломодернізація огороджуючих конструкцій) ЗОШ I—II ступеня с. Рудня-філія ОНЗ “ЗОШ I—III ступеня с. Смідин”, вул. Миру, 19 </t>
  </si>
  <si>
    <t>укладено договір</t>
  </si>
  <si>
    <t xml:space="preserve">Шацька селищна ОТГ                                            </t>
  </si>
  <si>
    <t>Реконструкція (тепломодернізація) огороджуючих конструкцій НВК "ЗОШ I-III ст.дитячий садок" с.Мельники Шацького району</t>
  </si>
  <si>
    <t xml:space="preserve">Вишнівська сільська ОТГ        </t>
  </si>
  <si>
    <t xml:space="preserve">                                                                     Заміна вікон на енергоощадні у Висоцькій бібліотеці ( с.Висоцьк Любомльського району</t>
  </si>
  <si>
    <t>Поточний ремонт в Радехівській ЗОШ І-ІІ ст. ( с. Радехів) Любомльського району</t>
  </si>
  <si>
    <t>Ремонт та часткова заміна покрівлі в Мосирському клубі (с.Мосир) Любомльського району</t>
  </si>
  <si>
    <t>Внутрішній ремонт та заміна внутрішніх дверей в Штунській ЗОШ І-ІІІ ст. ( с.Штунь) Любомльського району</t>
  </si>
  <si>
    <t>Заміна вікон на енергоощадні в Олеській ЗОШ І-ІІІ ст. (с.Олеськ  Любомльського району</t>
  </si>
  <si>
    <t xml:space="preserve">Велемченська сілька ОТГ Ратнівського району                 </t>
  </si>
  <si>
    <t xml:space="preserve">Реконструкція (тепломодернізація огороджуючих конструкцій ) в навчально-виховному комплексі ″загальноосвітня школа 1-111 ступеня -дитячий садок″по вул.1Травня 40 с.Датинь Ратнівського р-ну </t>
  </si>
  <si>
    <t>платіжні дор-ня за виготовлення док-ї та експертизу зареєстровано у казна-ві 23.09.2019</t>
  </si>
  <si>
    <t>м.ЗАПОРІЖЖЯ</t>
  </si>
  <si>
    <t>Капітальний ремонт закладів освіти Шевченківського району м.Запоріжжя (спортивні майданчики)</t>
  </si>
  <si>
    <t>Не проведено</t>
  </si>
  <si>
    <t>Придбання обладнання для закладів освіти комунальної форми власності Олександрівського району м. Запоріжжя</t>
  </si>
  <si>
    <t xml:space="preserve">Придбання обладнання для Запорізького навчально-виховного оздоровчого комплексу № 110 Запорізької міської ради Запорізької області по 
вул. Стешенка, 19, м. Запоріжжя
</t>
  </si>
  <si>
    <t>Придбання медичного обладнання для комунальної установи “Міська лікарня № 7”, м. Запоріжжя, вул. Привокзальна, 9</t>
  </si>
  <si>
    <t>Придбання обладнання для Запорізької гімназії № 6, м. Запоріжжя, вул. Олімпійська, 2</t>
  </si>
  <si>
    <t xml:space="preserve">Капітальний ремонт спортивного залу Запорізької загальноосвітньої школи І-ІІІ ступенів №12 по пр. Моторобудівників, 60 у м. Запоріжжя </t>
  </si>
  <si>
    <t>Капітальний ремонт по заміні асфальтового покриття території Запорізької загальноосвітньої школи I—III ступенів № 76 по пр. Соборний, 154-г у м. Запоріжжя</t>
  </si>
  <si>
    <t>м. БЕРДЯНСЬК</t>
  </si>
  <si>
    <t>Капітальний ремонт дорожнього покриття по вул. Бахчисарайська в м. Бердянськ Запорізької області</t>
  </si>
  <si>
    <t>Переможця не визначено (Триває тендерна процедура)</t>
  </si>
  <si>
    <t>Реконструкція самопливного каналізаційного колектора від колодязя №1, розташованого біля камери гасіння напору КНС №5, до колодязя №23, біля вул. Я.Мудрого у м. Бердянськ Запорізької області</t>
  </si>
  <si>
    <t xml:space="preserve">   м. МЕЛІТОПОЛЬ</t>
  </si>
  <si>
    <t>Капітальний ремонт тротуару 1-го пров. Лютневого у м. Мелітополі Запорізької області</t>
  </si>
  <si>
    <t>Капітальний ремонт будівлі гінекологічного корпусу (заміна вікон) комунального некомеційного підприємства "Мелітопольський міський плоговий будинок" Мелітопольської міської ради Запорізької області (Запорізька область, м. Мелітополь, вул. Кізіярська, 37)</t>
  </si>
  <si>
    <t xml:space="preserve"> м. ТОКМАК</t>
  </si>
  <si>
    <t>Меблі, обладнання та предмети довгострокового користування для КП "Токмацька БЛІЛ" Токмацької міської ради Запорізької області</t>
  </si>
  <si>
    <t>Медичне обладнання для КНП "Токмацький ЦПМСД" Токмацької МР Запорізької області</t>
  </si>
  <si>
    <t>Капітальний ремонт (заміна вікон) в Токмацькій ЗОШ І-ІІ ступенів №4 ім. В.Н.Нерез Токмацької МР Запорізької області</t>
  </si>
  <si>
    <t>Меблі, обладнання та предмети довгострокового користування для Токмацької ЗОШ І-ІІ ступенів №4 ім. В.Н.Нерез Токмацької МР Запорізької області</t>
  </si>
  <si>
    <t>Меблі, обладнання та предмети довгострокового користування для Міського краєзнавчого музею Токмацької міської ради Запорізької області</t>
  </si>
  <si>
    <t xml:space="preserve">Центральний управляємий свіч для транспорту відеоспостереження системи відеонагляду вулиць міста Токмак Запорізької області </t>
  </si>
  <si>
    <t>Набор Дерматоскоп DELTA 20Т з рукояткою з батарейками ВЕТА для Комунального підприємства «Токмацька багатопрофільна лікарні інтенсивного лікування» Токмацької міської ради, вул. Центральна, 55 Ж,   м.Токмак, Запорізька область</t>
  </si>
  <si>
    <t xml:space="preserve"> ВЕЛИКОБІЛОЗЕРСЬКА СІЛЬСЬКА РАДА (ОТГ)</t>
  </si>
  <si>
    <t xml:space="preserve">Реконструкція вуличного освітлення вул. Промислова (від КТП Б-12/426) в с. Велика Білозерка Великобілозерського району Запорізької області </t>
  </si>
  <si>
    <t xml:space="preserve">укладено договір  на виконання робіт від 04.09.2019 №36/19/6030, договір  на виконання техн.нагляд від 04.09.2019 № 04-09/19 ТН-1,договір  на виконання авторського нагляду від 03.09.2019 № 41/19/6030 </t>
  </si>
  <si>
    <t>Реконструкція вуличного освітлення вул. Тиха в с. Велика Білозерка (від КТП Б-14/685) Великобілозерського району Запорізької області</t>
  </si>
  <si>
    <t>09.09.2019  до Управління державної казначейської служби України у Великобілозерському районі Запорізької області було подано 1 платіжне доручення на сумму 29 592,83 грн. Станом на 24.10.2019 року кошти за поданими платіжними дорученнями не перераховані</t>
  </si>
  <si>
    <t xml:space="preserve">укладено договір  на виконання робіт від 04.09.2019 №37/19/6030, договір  на виконання техн.нагляд від 04.09.2019 № 04-09/19 ТН-3,договір  на виконання авторського нагляду від 03.09.2019 № 42/19/6030 </t>
  </si>
  <si>
    <t xml:space="preserve">Реконструкція вуличного освітлення вул. Кокка в с. Велика Білозерка (від КТП Б-5/656) Великобілозерського району Запорізької області </t>
  </si>
  <si>
    <t xml:space="preserve">укладено договір  на виконання робіт від 04.09.2019 №35/19/6030, договір  на виконання техн.нагляд від 04.09.2019 № 04-09/19 ТН-2,договір  на виконання авторського нагляду від 03.09.2019 № 40/19/6030 </t>
  </si>
  <si>
    <t xml:space="preserve">     ВЕСЕЛІВСЬКА СЕЛИЩНА РАДА (ОТГ)</t>
  </si>
  <si>
    <t>КП “Веселівська багатопрофільна лікарня інтенсивного лікування” Веселівської селищної ради (меблі в хірургічне відділення)</t>
  </si>
  <si>
    <t>Веселівського КДНЗ ясла-садок № 1 “Оленка” комбінованого типу Веселівської селищної ради (холодильник)</t>
  </si>
  <si>
    <t>КНП “Веселівський центр первинної медико-санітарної допомоги” Веселівської селищної ради (медобладнання)</t>
  </si>
  <si>
    <t>КЗ “Веселівська загальноосвітня школа I—III ступенів № 1 Веселівської селищної ради” (насос відцентрований для котельні)</t>
  </si>
  <si>
    <t>КЗ “Веселівська загальноосвітня школа I—III ступенів № 2” Веселівської селищної ради Запорізької області (2 комплекту шкільних меблів)</t>
  </si>
  <si>
    <t xml:space="preserve"> м. ВІЛЬНЯНСЬК</t>
  </si>
  <si>
    <t>Реконструкція зовнішнього водопроводу по вул. Елеваторній у м. Вільнянськ Запорізької області</t>
  </si>
  <si>
    <t>проведено, визначено переможця</t>
  </si>
  <si>
    <t>Реконструкція зовнішнього водопроводу по вул. Каштановій (Дзержинського) у м. Вільнянськ Запорізької області</t>
  </si>
  <si>
    <t>Реконструкція вуличного нічного освітлення по вул. Соборна (від буд. 17 до буд. 22) у м.Вільнянськ Запорізької області</t>
  </si>
  <si>
    <t>Реконструкція вуличного нічного освітлення по вул. Кошового (від вул. Пушкіна до Донецького шосе) у м.Вільнянськ Запорізької області</t>
  </si>
  <si>
    <t>Капітальний ремонт покриття тротуару по вул. Миру у м.Вільнянську Запорізької області</t>
  </si>
  <si>
    <t>Капітальний ремонт покриття тротуару по вул. Козацька у м.Вільнянську Запорізької області</t>
  </si>
  <si>
    <t>Капітальний ремонт покриття тротуару по вул. Миколи Сироти у м.Вільнянську Запорізької області</t>
  </si>
  <si>
    <t>Капітальний ремонт покриття дороги по вулиці Перемоги (від пров. Поліграфічного до вул. Бочарова) у м. Вільнянську  Запорізької області</t>
  </si>
  <si>
    <t>Капітальний ремонт покриття дороги по пров. Алкорівський у м. Вільнянську  Запорізької області</t>
  </si>
  <si>
    <t>БІЛЬМАЦЬКА СЕЛИЩНА РАДА</t>
  </si>
  <si>
    <t>Капітальний ремонт покрівлі будинку за адресою: вул.Центральна, 21, смт Більмак Більмацького району Запорізької області</t>
  </si>
  <si>
    <t xml:space="preserve">Капітальний ремонт покриття проїзної частини по вул. Смирнова, від перехрестя з вул.Польовою до перехрестя з вул.Шкільною смт Більмак Більмацького району </t>
  </si>
  <si>
    <t>Придбання спеціалізованого автомобіля для збирання та транспортування твердих побутових відходів для КП "Благоустрій" Більмацької селищної ради</t>
  </si>
  <si>
    <t>Придбання фронтального навантажувача з додатковим обладнанням для КП "Благоустій" Більмацької селищної ради</t>
  </si>
  <si>
    <t xml:space="preserve">Виготовлення пректної документації по об"єкту "Капітальний ремонт покрівлі будинку за адресою: вул.Центральна, 13 смт Більмак Біьмацького району Запорізької області </t>
  </si>
  <si>
    <t>Придбання навісного комунального обладнання та причепа для трактора МТЗ 82.1 для КП "Благоустрій" Більмацької селищної ради</t>
  </si>
  <si>
    <t>Придбання спеціалізованого обладнання для запобігання та ліквідації надзвичайних ситуацій для КП "Благоустрій" Більмацької селищної ради</t>
  </si>
  <si>
    <t>Придбання обладнання і предметів довгострокового користування (компютерної та оргтехніки, обладнання, меблів) для КП "Благоустрій" Більмацької селищної ради</t>
  </si>
  <si>
    <t xml:space="preserve">Капітальний ремонт будинку побуту (заміна іконних блоків) за адресою: вул.Центральна, 25а смт Більмак Більмацького району Запорізької області </t>
  </si>
  <si>
    <t>Придбання обладнання і предметів довгострокового користування (світлове обладнання, штори на сцену) для закладу культури смт Більмак</t>
  </si>
  <si>
    <t>Придбання спортивного інветарю та обладнання для закладу фізичної культури та спорту смт Більмак</t>
  </si>
  <si>
    <t>Придбання обладнання та предметів довгострокового користування для закладів освіти смт Більмак</t>
  </si>
  <si>
    <t xml:space="preserve">    ПОЛОГІВСЬКА МІСЬКА РАДА</t>
  </si>
  <si>
    <t>Виконання робіт по об'єкту "Капітальний ремонт каналізаційного колектора по вул. Державній від пров. Водопровідний до пров.Станційний в м. Пологи Запорізької області" (коригування)</t>
  </si>
  <si>
    <t>Придбання екскаватора - навантажувача</t>
  </si>
  <si>
    <t>техніку доставлено</t>
  </si>
  <si>
    <t>тендер проведено/заключено договір</t>
  </si>
  <si>
    <t>Придбання комбінованої машини з мулососним і каналопромивочним обладнанням</t>
  </si>
  <si>
    <t xml:space="preserve">Придбання автопідйомника телескопічного 24 м. </t>
  </si>
  <si>
    <t>1038,888 (з рахунків казначейства не списано)</t>
  </si>
  <si>
    <t>Придбання сміттєвоза</t>
  </si>
  <si>
    <t>Виконання робіт по об'єкту «Реконструкція системи зливового водовідведення по вул. Державній у м. Пологи Запорізької області»</t>
  </si>
  <si>
    <t>Виготовлення проектно-кошторисної документації, експертиза кошторисної документації, виконання робіт по об’єкту "Автомобільна дорога по вул. Щасливій (від вул. МТС до вул. Дружби) в м. Пологи Запорізької обл. – капітальний ремонт"</t>
  </si>
  <si>
    <t>719,25 (484,5 з рахунків казначейства не списано)</t>
  </si>
  <si>
    <t>Виготовлення проектно-кошторисної документації, експертиза кошторисної документації, виконання робіт по об’єкту "Реконструкція 1 поверху нежитлової будівлі по  пров. В.Жуковського,10/вул.І.Чеберка,70 у м.Пологи  Запорізької області"</t>
  </si>
  <si>
    <t xml:space="preserve">    РОЗДОЛЬСКА СІЛЬСКА РАДА (ОТГ)</t>
  </si>
  <si>
    <t>Придбання меблів, обладнання та  предметів довгострокового користування для комунвльного закладу "Роздольський заклад дошкільної освіти "Берізка" - ясла-садок загального розвитку" Роздольської сільської ради Михайлівського району Запорізької області</t>
  </si>
  <si>
    <t>не потребуе</t>
  </si>
  <si>
    <t xml:space="preserve">   ТАВРІЙСЬКА СІЛЬСЬКА РАДА (ОТГ)</t>
  </si>
  <si>
    <t>Будівля Таврійської АЗПСМ по вул. Центральна буд 40,с.Таврійське Оріхівського району Запорізької області - капітальний ремонт</t>
  </si>
  <si>
    <t xml:space="preserve">   ШИРОКІВСЬКА СІЛЬСЬКА РАДА  (ОТГ)</t>
  </si>
  <si>
    <t>Реконструкція  системи опалення із встановленням альтернативного (на твердому паливі) джерела опалення для  комунального некомерційного підприємства «Центр первинної медико-санітарної допомоги «СІМЕЙНИЙ ЛІКАР» Широківської сільської ради Запорізького району Запорізької області за адресою: Запорізька область, Запорізький район, с. Привітне, провулок Тихий, 7</t>
  </si>
  <si>
    <t>Реконструкція системи опалення із встановлення альтернативного (на твердому паливі) джерела опалення для комунального некомерційного підприємства «Центр первинної медико-санітарної допомоги «СІМЕЙНИЙ ЛІКАР» Широківської сільської ради Запорізького району Запорізької області за адресою: Запорізька область, Запорізький район, с.Відрадне, вул.Горького, 9</t>
  </si>
  <si>
    <t xml:space="preserve">Реконструкція вуличного освітлення вул.Центральна, Лугова (від КТП 216/267) в с.Широке Запорізького району Запорізької області </t>
  </si>
  <si>
    <t xml:space="preserve">Реконструкція вуличного освітлення вул.Вишнева, Північна (від КТП 216/266) в с.Широке Запорізького району Запорізької області </t>
  </si>
  <si>
    <t xml:space="preserve">Реконструкція вуличного освітлення вул. 60-ВЛКСМ (Вільна), вул. Молодіжна (від КТП-41/194) в с.Відрадне Запорізького району Запорізької області            </t>
  </si>
  <si>
    <t xml:space="preserve">        ЯКИМІВСЬКА СЕЛИЩНА РАДА (ОТГ)</t>
  </si>
  <si>
    <t>Придбання меблів, обладнання та предметів довгострокового користування (для  загальноосвітніх шкіл Якимівської селищної ради Якимівської селищної ради Якимівського району Запорізької області та Якимівської центральної районної лікарні)</t>
  </si>
  <si>
    <t xml:space="preserve"> відкриті торги по тендеру</t>
  </si>
  <si>
    <t xml:space="preserve">                     м. ВАСИЛІВКА</t>
  </si>
  <si>
    <t xml:space="preserve">Капітальний ремонт господарсько-питного водопроводу від артезіанської свердловини №10 по вул Кошового до  м-н 40 років Перемоги  в м. Василівка Запорізької області. </t>
  </si>
  <si>
    <t>Реконструкція водопровідної системи (влаштування перепідключення присадибних ділянок) по вул. Шевченка та Московській в м. Василівка,  Запорізької області</t>
  </si>
  <si>
    <t>Реконструкція господарсько-питного водопроводу по   вул. Чкалова в м. Василівка Запорізької області. (Розроблення проектно-кошторисної документації).</t>
  </si>
  <si>
    <t>Реконструкція господарсько-питного водопроводу по   вул. Щаслива в м. Василівка Запорізької області. (Розроблення проектно-кошторисної документації).</t>
  </si>
  <si>
    <t>Реконструкція  каналізаційної мережі в районі житлового будинку № 2 по вул.Соборній  в м. Василівка Запорізької області</t>
  </si>
  <si>
    <t>Капітальний ремонт дорожнього покриття по вул. Шевченка в м. Василівка Запорізької області</t>
  </si>
  <si>
    <t>Капітальний ремонт дорожнього покриття по пров. Шкільному в м. Василівка Запорізької області</t>
  </si>
  <si>
    <t>Капітальний ремонт дорожнього покриття по вул. Лікарняній в м. Василівка Запорізької області</t>
  </si>
  <si>
    <t>Капітальний ремонт дорожнього покриття по  пров. Заводському в м. Василівка Запорізької області</t>
  </si>
  <si>
    <t>Капітальний ремонт дорожнього покриття по пров. Богдана Хмельницького в м. Василівка Запорізької області</t>
  </si>
  <si>
    <t>Реконструкція споруд  для збирання, очищення та  використання  вод поверхневого стоку по  вулиці Каховськіій  м. Василівка Запорізької області. (Розроблення проектно-кошторисної документації).</t>
  </si>
  <si>
    <t>Реконструкція зовнішнього освітлення міського парку в м. Василівка Запорізької області</t>
  </si>
  <si>
    <t>Реконструкція повітряної лінії вуличного освітлення по пров. Заводському в м. Василівка Запорізької області</t>
  </si>
  <si>
    <t>Реконструкція повітряної лінії вуличного освітлення по пров. Урожайному в м. Василівка Запорізької області</t>
  </si>
  <si>
    <t>Капітальний ремонт харчоблоку комунального  закладу  дошкільної освіти №5 «Сонечко» Василівської міської ради Запорізької області за адресою: вул. Шевченка, 81 м. Василівка Запорізької області</t>
  </si>
  <si>
    <t>Капітальний ремонт з посилення несучих конструкцій житлового будинку за адресою:  вул. Шевченка 89, м. Василівка, Запорізької області. І черга.</t>
  </si>
  <si>
    <t xml:space="preserve">Капітальний ремонт дорожнього покриття по вул. Миру в м. Василівка Запорізької області </t>
  </si>
  <si>
    <t>* для придбання обладнання - залишок субвенції на 01.01.2019</t>
  </si>
  <si>
    <t>НОВОУСПЕНІВСЬКА СІЛЬСЬКА РАДА (ОТГ)</t>
  </si>
  <si>
    <t>Придбання зупинок для с. Новоуспенівка, Новоіванівка,с. Запоріжжя,с Матвіївка, с. Веселе Веселівського району</t>
  </si>
  <si>
    <t>** профінансовано всього за рахунок коштів субвенції та бюджету міста станом на 23.10.2019р. (без розділення на вид оплати оплата/попередня оплата)</t>
  </si>
  <si>
    <t>Запорізька область</t>
  </si>
  <si>
    <t>м.Ладижин</t>
  </si>
  <si>
    <t>Капітальний ремонт електроосвітлення актової зали, коридору першого поверху, спортивної зали  Ладижинської ЗОШ №2 І-ІІІ ст.по вул.Процишина,21 у м.Ладижин, Вінницької області</t>
  </si>
  <si>
    <t>роботи тривають</t>
  </si>
  <si>
    <t>оприлюднено звіт про укладений договір</t>
  </si>
  <si>
    <t xml:space="preserve"> Капітальний ремонт спорзалу  Ладижинської ЗОШ №2 І-ІІІ ст.по вул.Процишина,21 у м.Ладижин, Вінницької області</t>
  </si>
  <si>
    <t>м.Жмеринка</t>
  </si>
  <si>
    <t>Реконструкція спортивного майданчика під мультифункціональний по вул.Ударника,3 м.Жмеринка Вінницької області</t>
  </si>
  <si>
    <t xml:space="preserve"> </t>
  </si>
  <si>
    <t>проведення тендерних процедур не потребує, договір з виконавцем робіт  заключено</t>
  </si>
  <si>
    <t>смт.Тростянець</t>
  </si>
  <si>
    <t>Реконструкція дитячого ігрового майданчика в центральному парку в смт.Тростянець Вінницької області (коригування)</t>
  </si>
  <si>
    <t>Заключено договори</t>
  </si>
  <si>
    <t>м.Липовець</t>
  </si>
  <si>
    <t>Капітальний ремонт дороги вул.Шевченка, Ілліча, Суворова м.Липовець, Вінницької області (від ж.б№38 до МТФ),  з виготовленням відповідної проектної документації на виконання зазначених видів робіт</t>
  </si>
  <si>
    <t>Капітальний ремонт тротуарного покриття за адресою: вул. Шевченка, м.Липовець, Вінницької області (від б.№8 до перехрестя з вул. Можайського,  з виготовленням відповідної проектної документації на виконання зазначених видів робіт</t>
  </si>
  <si>
    <t>не потребує/заключений договір на виконання робіт</t>
  </si>
  <si>
    <t>"Будівництво дитячого майданчика м.Липовець Вінницької області", з виготовленням відповідної проектної документації на виконання зазначених видів робіт</t>
  </si>
  <si>
    <t>Придбання ігрових комплексів в дошкільні навчальні заклади м.Липовець</t>
  </si>
  <si>
    <t>Капітальний ремонт дорожнього покриття по вул. Пирогова, м. Липовець Вінницької області</t>
  </si>
  <si>
    <t>смт.Крижопіль</t>
  </si>
  <si>
    <t>"Капітальний ремонт покрівлі будівлі №1 ДНЗ №1 "Ромашка" по вул.Соборна 26 смт. Крижопіль Вінницької області (коригування)</t>
  </si>
  <si>
    <t>потребує (у процесі проведення)</t>
  </si>
  <si>
    <t>Крижопільська селищна рада "Нове будівництво багатофункціонального майданчика для ігрових видів спорту по вул.Мічуріна 1А в смт. Крижопіль Вінницької облаті" (коригування)</t>
  </si>
  <si>
    <t>Парк культури та відпочинку селища Крижопіль по вул.Мічуріна, 1 "Капітальний ремонт (благоустрій території) частини парку культури та відпочинку селища Крижопіль по вул.Мічуріна. 1 в смт. Крижопіль Крижопільського району, Вінницької області"</t>
  </si>
  <si>
    <t>потребує (не проведено)</t>
  </si>
  <si>
    <t>Будівля ДНЗ №6 по вул.Гаврилюка 10А, в смт. Крижопіль «Капітальний ремонт покрівлі будівлі Дошкільного навчального закладу №6 по вул. Гаврилюка, №10А в смт. Крижопіль, Крижопільського району, Вінницької області»</t>
  </si>
  <si>
    <t>Іванівська с/р</t>
  </si>
  <si>
    <t xml:space="preserve">Нове будівництво футбольного поля зі штучним покриттям по вул. Шевченка, 102Б в с. Гущинці Калинівського району  </t>
  </si>
  <si>
    <t xml:space="preserve">Капітальний ремонт будівлі комунальної власності сільської ради по вул. Шевченка, 73 в с. Гущинці Калинівського району </t>
  </si>
  <si>
    <t xml:space="preserve">Капітальний ремонт покривлі та перекриття корпусу №3 ЗОШ І-ІІІ ступенів по вул. Шкільна, 2 в с. Іванів Калинівського району </t>
  </si>
  <si>
    <t xml:space="preserve">Реконструкція будівлі ЗОШ І-ІІ ступенів з влаштуванням дошкільного навчального закладу по вул. Руданського, 95А в с. Слобідка Калинвського району </t>
  </si>
  <si>
    <t xml:space="preserve">Придбання автобусних зупинок для Іванівської об'єднаної територіальної громади </t>
  </si>
  <si>
    <t>м.Іллінці</t>
  </si>
  <si>
    <t>Придбання аудіоапаратури (мікшерний пульт, колонки акустичні, мікрофони) для Іллінецької загальноосвітньої школи І-ІІІ ступенів №1 Іллінецької міської ради</t>
  </si>
  <si>
    <t>Придбання аудіоапаратури (мікшерний пульт, колонки акустичні, мікрофони) для Іллінецького навчально-виховного комплексу "Загальноосвітня школи І-ІІІ ступенів-гімназія №2" Іллінецької міської ради</t>
  </si>
  <si>
    <t>Проведення заходів з енергозбереження міської мультимедійної бібіліотеки Іллінецької міської ОТГ (придбання дверних та віконних блоків)</t>
  </si>
  <si>
    <t>смт.Літин</t>
  </si>
  <si>
    <t>Реконструкція водогону по вулиці Героїв Чорнобиля в смт. Літин, Вінницької області</t>
  </si>
  <si>
    <t>2019/2020</t>
  </si>
  <si>
    <t>не потребує, договір не заключено</t>
  </si>
  <si>
    <t>Капітальний ремонт дорожнього покриття по вул. 9 січня (від вул.. Жовтнева до вул.. Кармелюка) в смт. Літин, Вінницької області</t>
  </si>
  <si>
    <t>Капітальний ремонт дорожнього покриття по вул. Л.Українки та Варави в смт. Літин, Вінницької області</t>
  </si>
  <si>
    <t>Капітальний ремонт дорожнього покриття по вул. Фрунзе в смт. Літин, Вінницької області</t>
  </si>
  <si>
    <t>тендер проведено та заключено договір на суму 2076,094 т.грн.</t>
  </si>
  <si>
    <t>Реконструкція парку культури і відпочинку смт. Літин, Вінницької області</t>
  </si>
  <si>
    <t>м.Хмільник</t>
  </si>
  <si>
    <t xml:space="preserve">Придбання камери для збереження стерильних виробів “Панмед”, двох ноутбуків для комунального некомерційного підприємства “Хмільницька районна стоматологічна поліклініка Хмільницької районної ради”, 
м. Хмільник, вул. Пушкіна, 66
</t>
  </si>
  <si>
    <t>Рішенням 65 сесія Хмільницької  міської ради 7 скликання № 2271 від 01.10.2019р 
 передано субвенції з бюджету Хмільницької міської об’єднаної територіальної громади Хмільницькій районній раді</t>
  </si>
  <si>
    <t>м.Шаргород</t>
  </si>
  <si>
    <t>Капітальний ремонт дорожнього покриття по вул. С.Нігояна м.Шаргород</t>
  </si>
  <si>
    <t>Капітальний ремонт дорожнього покриття по вул.В.Чорновола м.Шаргород</t>
  </si>
  <si>
    <t>м.Вінниця</t>
  </si>
  <si>
    <t>Реконструкція будівлі (термомодернізація) комунального закладу “Палац дітей та юнацтва Вінницької міської ради” по вул. Хмельницьке шосе, 22 в м. Вінниці</t>
  </si>
  <si>
    <t>2019-2021</t>
  </si>
  <si>
    <t>проект знаходиться на експертизі</t>
  </si>
  <si>
    <t>Капітальний ремонт дороги та тротуару по вул. Гагаріна в смт Десна Вінницької міської об’єднаної територіальної громади</t>
  </si>
  <si>
    <t>заключено договір  05.09.19  №311 ПАТ "Хмельницьке шляхово-будівельне управління №56"</t>
  </si>
  <si>
    <t xml:space="preserve">Придбання обладнання (устаткування, меблів та інвентарю) для комунального некомерційного підприємства «Вінницька міська клінічна лікарня швидкої медичної допомоги» по вул.Київська,68 в м. Вінниця </t>
  </si>
  <si>
    <t>Загальноосвітня школа І-ІІІ ступеня в житловому кварталі № 8 району "Поділля" в м. Вінниці – будівництво</t>
  </si>
  <si>
    <t>2015-2020</t>
  </si>
  <si>
    <t xml:space="preserve"> договір укладено 23.10.2017 № БМ-348</t>
  </si>
  <si>
    <t>Добудова головного корпусу клінічної лікарні швидкої медичної допомоги по вул. Київській, 68,  м. Вінниці - будівництво</t>
  </si>
  <si>
    <t>25.10.2019 оголошено процедуру закупівлі на завершення робіт</t>
  </si>
  <si>
    <t>Придбання обладнання для відділення екстренної та невідкладної медичної допомоги міської клінічної лікарні швидкої медичної допомоги м. Вінниця</t>
  </si>
  <si>
    <t>заключено договір 03.09.19 №74 в сумі 440,552 тис.грн. на інше обладнання</t>
  </si>
  <si>
    <t>смт.Дашів</t>
  </si>
  <si>
    <t>Придбання аудіоапаратури(мікшерний пульт,колонки акустичні,мікрофони)для Купчинецької філії Дашівської загальноосвітньої школи 1-111 ступенів Дашівської селищної ради іллінецького району Вінницької області</t>
  </si>
  <si>
    <t>Придбання аудіоапаратури(мікшерний пульт,колонки акустичні,мікрофони)для Кальницької філії Дашівської загальноосвітньої школи 1-111 ступенівімені Ярослава Івашкевича Дашівської селищної ради іллінецького району Вінницької області</t>
  </si>
  <si>
    <t>Придбання меблів(парт та стільців)для Кальницької загальноосвітньої школи1-111 ступенів імені Ярослава Івашкевича  Дашівської селищної ради Іллінецького району Вінницької області</t>
  </si>
  <si>
    <t>Придбання аудіоапаратури(мікшерний пульт,колонки акустичні,мікрофони)для ДашівськоїЗОШ 1-111 ступенів Дашівської селищної ради іллінецького району Вінницької області</t>
  </si>
  <si>
    <t>Придбання стільців для актової зали Дашівської загальноосвітньої школи 1-111 ступенів Дашівської селищної ради Іллінецького району Вінницької області</t>
  </si>
  <si>
    <t>Придбання апаратуУЗД діагностики для КНП"Дашівська місько лікарня"Дашівської селищної ради Іллінецького району Вінницької області</t>
  </si>
  <si>
    <t>Придбання інтерактивного комплексу для Купчинецької філії Дашівської загальноосвітньої школи 1-111 ступенів Дашівської селищної ради Іллінецького району Вінницької області,с.Купчинці,вул.Шевченка,3</t>
  </si>
  <si>
    <t>Придбання музичних інструментів для комунального закладу "Дашівська дитяча музична школа"дашівської селищної ради Іллінецького району Вінницької області,смт.Дашів,вул.Горького,9</t>
  </si>
  <si>
    <t>м.Немирів</t>
  </si>
  <si>
    <t>Придбання парт для Немирівського навчально-виховного комплексу “Загальноосвітня школа I—III ступенів № 1 ім. М.Д. Леонтовича-гімназія” Немирівської міської ради Вінницької області</t>
  </si>
  <si>
    <t>Придбання телевізора (з діагоналлю 50 дюймів) та проектора для Немирівського навчально-виховного комплексу “Загальноосвітня школа I—III ступенів №1 ім. М.Д. Леонтовича-гімназія” Немирівської міської ради Вінницької області</t>
  </si>
  <si>
    <t>Придбання проектора, комп’ютера та музичного центра для Немирівського навчально-виховного комплексу “Загальноосвітня школа I—III ступенів №2-ліцей” Немирівської міської ради Вінницької області</t>
  </si>
  <si>
    <t>Нове будівництво мереж водопостачання по вул. Шапошнікова, Суворова, Сонячна в с. Никифорівці, Немирівського району, Вінницької області</t>
  </si>
  <si>
    <t>Капітальний ремонт (заміна даху, утеплення фасаду) будівлі лікувального корпусу КП “Немирівський міський ЦПМСД” по вул. Шевченка, 22 в м.Немирів, Вінницької області</t>
  </si>
  <si>
    <t>6  237,452</t>
  </si>
  <si>
    <t>Реконструкція водонапірної вежі за адресою вул. Соборна, 208 в м. Немирів, Вінницької області</t>
  </si>
  <si>
    <t>Капітальний ремонт будівлі фельдшерського пункту за адресою: Україна, Вінницька область, Немирівський район, с. Байраківка, вул. Шимка Максима, 31а</t>
  </si>
  <si>
    <t>непотребує</t>
  </si>
  <si>
    <t>Реконструкція системи теплозабезпечення загальноосвітньої школи I—III ст. в с. Медвежа, вул. Соборна, 10, Немирівського району, Вінницької області</t>
  </si>
  <si>
    <t xml:space="preserve">Реконструкція комплексу будівель та споруд НВК № 1 із застосуванням заходів теплореновації (заміна даху) по пров. Некрасова, 2 в м. Немирів Вінницької області
</t>
  </si>
  <si>
    <t xml:space="preserve">Капітальний ремонт комплексу будівель та споруд НВК № 1 із застосуванням заходів теплореновації (заміна даху) по 
пров. Некрасова, 2 в м. Немирів Вінницької області
</t>
  </si>
  <si>
    <t>Капітальний ремонт комплексу будівель та споруд НВК № 1 із застосуванням заходів теплореновації (заміна вікон та дверей, утеплення фасаду) по пров. Некрасова, 2, в м. Немирів Вінницької області</t>
  </si>
  <si>
    <t xml:space="preserve">Капітальний ремонт будівлі Немирівського будинку дитячої та юнацької творчості по вул. Горького,77, м.Немирів </t>
  </si>
  <si>
    <t>Капітальний ремонт будинку культури по вул. Молодіжна с.Гунька  м.Немирів</t>
  </si>
  <si>
    <t>Житомирська область</t>
  </si>
  <si>
    <t>м. Андрушівка</t>
  </si>
  <si>
    <t>Будівництво водогінної мережі по вулиці Соборності в м. Андрушівка</t>
  </si>
  <si>
    <t>не потребує, заключено договір</t>
  </si>
  <si>
    <t>Будівництво водогінної мережі по вулиці Берегова в м. Андрушівка</t>
  </si>
  <si>
    <t>Будівництво водогінної мережі по вулиці Соснова в м. Андрушівка</t>
  </si>
  <si>
    <t>Капітальний ремонт покрівлі частини будівлі ЦРД №3 "Дюймовочка" в м. Андрушівка</t>
  </si>
  <si>
    <t>Закупівля спецтехніки (сміттєвоз та автовишка)</t>
  </si>
  <si>
    <t>м. Баранівка</t>
  </si>
  <si>
    <t>Капітальний ремонт огорожі с. Лісове Баранівського району Житомирської області</t>
  </si>
  <si>
    <t>Капітальний ремонт - укладання бруківки біля Явненської ЗОШ I—II ст. Баранівського району Житомирської області</t>
  </si>
  <si>
    <t>Капітальний ремонт- укладання бруківки біля Явненського будинку культури Баранівського району Житомирської області</t>
  </si>
  <si>
    <t>Придбання обладнання і предметів довгострокового користування (комп’ютери) для Смолдирівської ЗОШ I—III ст. Баранівського району Житомирської області</t>
  </si>
  <si>
    <t xml:space="preserve">Капітальний ремонт приміщень санітарних кімнат з вентиляційною системою в ОНЗ Баранівська гімназія,   по вул.Соборна,26   м.Баранівка,  Житомирська область </t>
  </si>
  <si>
    <t>Капітальний ремонт вуличного освітлення по вул. Молодіжна , вул. Південна в смт.Полянка Баранівського району Житомирської області</t>
  </si>
  <si>
    <t>Кап.ремонт вуличного освітлення   с.Зеремля Баранівського району Житомирської області</t>
  </si>
  <si>
    <t>Капітальний ремонт вуличного освітлення  в с.Марківка Баранівського району Житомирської області</t>
  </si>
  <si>
    <t>Будівництво вуличного освітлення по вулиці Народна в м. Виноградів в т. ч. технагляд та авторський нагляд</t>
  </si>
  <si>
    <t>"Капітальний ремонт дороги по вул.Ломоносова в м. Виноградів" в т. ч. технагляд та авторський нагляд</t>
  </si>
  <si>
    <t>Співфінаннсування грантового контракту шодо реалізації проекту"Жешув та Виноградів- міста з гуманним відношенням до тварин"№PLBU,03,0100-UA-0725/17-00 Програми транскорднного співробітництва Європейського Інструменту сусідства Польща- Білорусь-Україна 2014-2020.</t>
  </si>
  <si>
    <t>Проведено тендер 24.10.2019 року</t>
  </si>
  <si>
    <t>Співфінансування грантового проекту "Долаючи бар`єри: покращення мобільності жителів прикордоння регіонів Закарпаття(Ukraine)Марамуреш(Румунія)і Соболч-Сотмар-Берег (Угорщина)"Реконструкція вулиці Миру та площі Миру в м. Виноградів "</t>
  </si>
  <si>
    <t>смт Міжгір'я</t>
  </si>
  <si>
    <t xml:space="preserve">Придбання авто зупинки, дитячого ігрового майданчика, комунального транспорту спеціального призначення </t>
  </si>
  <si>
    <t>Підписано договір на суму 199,00</t>
  </si>
  <si>
    <t xml:space="preserve">Виготовлення РП та експертиза РП на «Каналізаційно очисні споруди смт Міжгір'я, Закарпатської області, потужністю 700м3/добу (1 черга). Коригування </t>
  </si>
  <si>
    <t xml:space="preserve">Виготовлення РП на будівництво мережі вуличного освітлення в с. Стригальня та виконання робіт </t>
  </si>
  <si>
    <t>Виготовлення РП та експертиза на "Будівництво мережі водопостачання від вул. Шевченка до вул. Комунальна в смт Міжгір'я"</t>
  </si>
  <si>
    <t xml:space="preserve">Виготовлення РП та капітальний ремонт пішохідного моста через ріку "Ріка" з вул. Набережна до вул. Слов'янська в смт Міжгір'я, коригування РП </t>
  </si>
  <si>
    <t>Капітальний ремонт тротуару по вул. Шевченка (від вул.Коцюбинського до школи) в смт Міжгір'я</t>
  </si>
  <si>
    <t>Виготовлення РП на Реконструкцію парку відпочинку по вул. Г.Донського в смт Міжгір'я, Міжгірського району, Закарпатської області</t>
  </si>
  <si>
    <t>Реконструкція пам'ятника та благоустрою біля пам'ятника Воїнам-афганцям по вул. Шевченка</t>
  </si>
  <si>
    <t>Підписано договір</t>
  </si>
  <si>
    <t>Капітальний ремонт дороги комунальної власності по вул. Г.Донського в смт Міжгір'я, коригування РП</t>
  </si>
  <si>
    <t>Проведено тендер. Визначено переможця</t>
  </si>
  <si>
    <t>Виготовлення РП та капітальний ремонт вулиці Ольбрахта, смт Міжгір'я (продовження до вул. Г.Добри). Коригування</t>
  </si>
  <si>
    <t>Капітальний ремонт по вул. Головацького в смт Міжгір'я</t>
  </si>
  <si>
    <t>м. Білопілля</t>
  </si>
  <si>
    <t>Капітальний ремонт прибудинкових територій багатоквартирних житлових будинків  по вул. Сумська 8, вул.Сумська 10 та вул.Старопутивльська, 28, м. Білопілля, Сумської  області</t>
  </si>
  <si>
    <t>не потребує   дог.№  259/19 від 18.09.19р.</t>
  </si>
  <si>
    <t>Капітальний ремонт прибудинкових територій багатоквартирних житлових будинків  по вул. Макаренка 17 та вул. Макаренка, 17 А, м. Білопілля, Сумської  області</t>
  </si>
  <si>
    <t>1 150, 000</t>
  </si>
  <si>
    <t>331,860*</t>
  </si>
  <si>
    <t>не потребує   дог.№295-19 від 09.10.19р.</t>
  </si>
  <si>
    <t xml:space="preserve">Капітальний ремонт тротуару  від будинку 45 вул. Старопутивльська до будинку № 18 по вул. Сумська  у м.Білопілля, Сумської області </t>
  </si>
  <si>
    <t>не потребує дог.№256/19 від 18.09.19р.</t>
  </si>
  <si>
    <t>Капітальний ремонт тротуарів по вул. Соборна від вул. Спаська до вул. Супруна в м.Білопілля Сумської області</t>
  </si>
  <si>
    <t>346,717*</t>
  </si>
  <si>
    <t>не потребує дог.№294-19 від 09.10.19р.</t>
  </si>
  <si>
    <t>Капітальний ремонт хокейного майданчика за адресою: вул. Макаренка, м.Білопілля Сумської області</t>
  </si>
  <si>
    <t>не потребує дог. №9-19 від 20.09.19р.</t>
  </si>
  <si>
    <t xml:space="preserve">Реконструкція мережі вуличного освітлення по вулиці: вул. Гоголя, вул. Троїцька від КТП – 351 м. Білопілля Сумської області
</t>
  </si>
  <si>
    <t>80,426*</t>
  </si>
  <si>
    <t>не потребує дог.№267-19 від 26.09.19р.</t>
  </si>
  <si>
    <t xml:space="preserve">Реконструкція мережі вуличного освітлення по вулиці: вул. Гоголя, провул. Гоголя від КТП – 351 м. Білопілля Сумської області </t>
  </si>
  <si>
    <t>58,166*</t>
  </si>
  <si>
    <t>не потребує дог.№266-19 від 26.09.19р.</t>
  </si>
  <si>
    <t xml:space="preserve">Реконструкція зовнішнього електроосвітлення по вул. Крачківський вигін, вул. Гетьмана Сагайдачного та вул. Бережанка в м.Білопілля </t>
  </si>
  <si>
    <t>не потребує дог.№14 від 26.09.19р.</t>
  </si>
  <si>
    <t>Придбання спортивного ігрового майданчика</t>
  </si>
  <si>
    <t>Капітальний ремонт фундаменту  димової труби котельні за адресою: вул. Спаська,28 , м. Білопілля, Сумської області</t>
  </si>
  <si>
    <t>не потребує дог.№34-19 від 09.10.19р.</t>
  </si>
  <si>
    <t>Реконструкція зовнішнього електроосвітлення по вул. 40-ої Армії м.Білопілля</t>
  </si>
  <si>
    <t>61,136*</t>
  </si>
  <si>
    <t>не потребує дог.№3-П від 17.09.19р.</t>
  </si>
  <si>
    <t xml:space="preserve">Реконструкція зовнішнього електроосвітлення по вул. Залізнична, вул. Робоча в м.Білопілля
</t>
  </si>
  <si>
    <t>246 ,63</t>
  </si>
  <si>
    <t>67,308*</t>
  </si>
  <si>
    <t>не потребує дог.№4-П від 17.09.19р.</t>
  </si>
  <si>
    <t>Капітальний ремонт оглядових колодязів каналізаційної мережі по вул. Соборна у м.Білопілля, Сумської області</t>
  </si>
  <si>
    <t>Капітальний ремонт каналізаційних  виходів з будинків № 72-74 по вул. Соборна до центральної каналізації м.Білопілля, Сумської області</t>
  </si>
  <si>
    <t xml:space="preserve">Реконструкція водогону по вул. Шевченка в м. Білопілля Сумської області </t>
  </si>
  <si>
    <t xml:space="preserve">
290, 000
</t>
  </si>
  <si>
    <t>Реконструкція водогону по вул. Соборна в м. Білопілля Сумської області</t>
  </si>
  <si>
    <t xml:space="preserve">
295, 000
</t>
  </si>
  <si>
    <t xml:space="preserve">Реконструкція водогону по вул. Супруна в м. Білопілля Сумської області. </t>
  </si>
  <si>
    <t xml:space="preserve">Реконструкція міського парку ім.Т.Г.Шевченка, м.Білопілля. </t>
  </si>
  <si>
    <t>111,310*</t>
  </si>
  <si>
    <t>не потребує дог.№270-19 від 01.10.19р.</t>
  </si>
  <si>
    <t>Придбання автомобіля вакуумного АТ ВО-0101  на  базі  МАЗ-4371 (або еквівалент)</t>
  </si>
  <si>
    <t>заключено договір № 1 від 17.10.2019</t>
  </si>
  <si>
    <t>Придбання перекачувального насосу WILO BL 80/210-37/2</t>
  </si>
  <si>
    <t>Придбання ігрового комплексу  «Бастіон» (або еквівалент)</t>
  </si>
  <si>
    <t xml:space="preserve">визначено переможця 22.10.2019 </t>
  </si>
  <si>
    <t>Капітальний ремонт малих архітектурних форм у міському парку ім. Т.Г. Шевченка у м. Білопілля, Сумської області</t>
  </si>
  <si>
    <t>не потребує дог.№301-19 від 24.10.19р.</t>
  </si>
  <si>
    <t>Капітальний ремонт вимощення житлового будинку № 31 по вул. Спаська в м.Білопілля, Сумської області</t>
  </si>
  <si>
    <t>не потребує дог.№15-19 від 24.10.19р.</t>
  </si>
  <si>
    <t>Капітальний ремонт вимощення житлового будинку № 36 по вул.Спаська в м.Білопілля, Сумської області</t>
  </si>
  <si>
    <t>не потребує дог.№11-19 від 02.10.19р.</t>
  </si>
  <si>
    <t xml:space="preserve">Капітальний ремонт вимощення житлового будинку № 73 по вул.Соборна  в м.Білопілля, Сумської області </t>
  </si>
  <si>
    <t>не потребує дог.№12-19 від 02.10.19р.</t>
  </si>
  <si>
    <t>Капітальний ремонт вимощення житлового будинку № 75 по вул.Старопутивльська в м.Білопілля, Сумської області</t>
  </si>
  <si>
    <t>не потребує дог.№10-19 від 02.10.19р.</t>
  </si>
  <si>
    <t>Капітальний ремонт вимощення житлового будинку № 79 по вул.Соборна в м.Білопілля, Сумської області</t>
  </si>
  <si>
    <t>не потребує дог.№14-19 від 24.10.19р.</t>
  </si>
  <si>
    <t xml:space="preserve">Капітальний ремонт вимощення житлового будинку № 17 по вул.Ковпака в м.Білопілля, Сумської області </t>
  </si>
  <si>
    <t xml:space="preserve">не потребує дог.№13-19 від 24.10.19р. </t>
  </si>
  <si>
    <t xml:space="preserve">Капітальний ремонт прибудинкової території багатоквартирного житлового будинку по вул. Соборна, 82 в м. Білопілля, Сумської області </t>
  </si>
  <si>
    <t>не потребує дог.№307-19 від 28.10.19р.</t>
  </si>
  <si>
    <t xml:space="preserve">Придбання 2 тракторів «Беларус 82.1» (або еквівалент) з додатковим обладнанням в комплекті </t>
  </si>
  <si>
    <t xml:space="preserve">заключено договір № 41/42 848 від 21.10.2019 </t>
  </si>
  <si>
    <t>Капітальний ремонт системи опалення в підвальному приміщенні  житлового будинку за адресою:  вул. Спаська 30, м. Білопілля Сумської області.</t>
  </si>
  <si>
    <t>не потребує  дог.№5-П від 10.10.19р.</t>
  </si>
  <si>
    <t xml:space="preserve">Капітальний ремонт покрівлі п’ятиповерхового  будинку за адресою: вул. Сумська, буд. №10,   м. Білопілля, Сумська область. </t>
  </si>
  <si>
    <t>39,387*</t>
  </si>
  <si>
    <t>не потребує дог.№7-П від 10.10.19р.</t>
  </si>
  <si>
    <t>Капітальний ремонт  покрівлі п’ятиповерхового  будинку за адресою: вул. Сумська, буд. №9,   м. Білопілля, Сумська область.</t>
  </si>
  <si>
    <t>5,424*</t>
  </si>
  <si>
    <t>не потребує дог.№6-П від 10.10.19р.</t>
  </si>
  <si>
    <t>Придбання ігрового майданчика «Вірьовочний парк 2»</t>
  </si>
  <si>
    <t>не потребує дог.№123/19 від 20.05.19р.</t>
  </si>
  <si>
    <t xml:space="preserve">Капітальний ремонт прибудинкової території багатоквартирного житлового будинку по вул. Спаська,30 в м. Білопілля, Сумської області </t>
  </si>
  <si>
    <t xml:space="preserve">не потребує </t>
  </si>
  <si>
    <t>не потребує дог.№326/18 від 21.12.18р.9р.</t>
  </si>
  <si>
    <t>Ворожбянська міська рада</t>
  </si>
  <si>
    <t>Капітальний ремонт дороги по вул. Шкільна в м. Ворожба Білопільського району Сумської області</t>
  </si>
  <si>
    <t>Проведено відкриті торги, договір укладено з переможцем ТОВ "РОАД КОНСТРАКШН" від 10.10.2019</t>
  </si>
  <si>
    <t>Зноб-Новгородська селищна рада</t>
  </si>
  <si>
    <t>Придбання шкільних автобусів (2 шт.)</t>
  </si>
  <si>
    <t>Об"явлено відкриті торги</t>
  </si>
  <si>
    <t>Придбання дитячих майдачиків (2 шт.)</t>
  </si>
  <si>
    <t>не потребує, укладено договір з постачальником</t>
  </si>
  <si>
    <t>Краснопільська селищна рада</t>
  </si>
  <si>
    <t>Капітальний ремонт (заміна вікон на енергозберігаючі) в центрі дитячої та юнацької творчості Краснопільської селищної ради, вул.Мезенівська,4</t>
  </si>
  <si>
    <t>Укладено договір на загальну кошторисну вартість 415,0 тис. гривень</t>
  </si>
  <si>
    <t>Договір укладено на  185,4 тис. гривень</t>
  </si>
  <si>
    <t>Капітальний ремонт (заміна вікон на енергозберігаючі) в Краснопільській гімназії Краснопільської селищної ради, вул.Сумська,4</t>
  </si>
  <si>
    <t>Договір укладено на  200,3 тис. гривень</t>
  </si>
  <si>
    <t>Придбання меблів, мультимедійного проектора,екрану, ноутбука, принтера для Угроїдського закладу дошкільної освіти (ясла-садок) Краснопільської селищної ради, вул. Маяковського,3 смт. Угроїди, Краснопільського райну, Сумської області</t>
  </si>
  <si>
    <t xml:space="preserve"> Проведено тендери, заключені договори на ноутбук - 13,0 тис. грн., меблі - 23,5 тис. грн. Мультимедійний проектор - укладено прямий договір на 9,6 тис. грн.</t>
  </si>
  <si>
    <t>Придбання  мультимедійного проектора,екрану, ноутбука, принтера для Самотоївського закладу дошкільної освіти (ясла-садок) "Колосок" Краснопільської селищної ради,пров. Стадіонний,14 с. Самотоївка, Краснопільського райну, Сумської області</t>
  </si>
  <si>
    <t>Проведено тендер, заключено договір на ноутбук -13,0 тис. грн. Мультимедійний проектор - укладено прямий договір на 11,2 тис. грн.</t>
  </si>
  <si>
    <t>Придбання обладнання для компютерного класу: компютери, принтери,меблі (столи, стільці), мультимедійна дошка, принтери та світодіодні прожектори із стійками, студійний монітор, колонки для Центру дитячої та юнацької творчості Краснопільської селищної ради,вул. Мезенівська,4 смт. Краснопілля, Сумської області</t>
  </si>
  <si>
    <t>Проведено тендер на закупівлю обладнання для комп'ютерного класу -109,2 тис. грн., принтер укладено договір на 7,5 тис. грн., придбання світодіодних прожекторів, студійного монітору та колонок на 47,8 тис. грн.</t>
  </si>
  <si>
    <t>Капітальний ремонт (заміна вікон на енергозберігаючі) в Угроїдській загальноосвітній школі І-ІІІ ступенів Краснопільської селищної ради по вул. Мачулівка, 8, смт Угроїди Краснопільського району Сумської області</t>
  </si>
  <si>
    <t>Договір у процесі підписання</t>
  </si>
  <si>
    <t>Кролевецька міська рада</t>
  </si>
  <si>
    <t>Капітальний ремонт тротуару по вул. Європейська в м. Кролевець Сумської області</t>
  </si>
  <si>
    <t>Укладено договір №21-ПР від 05.09.19 р., в сумі 15,55 тис.грн., на розроблення кошторисної документації по капітальному ремонту частини тротуару по вул. Європейська в м. Кролевець Сумської області. Договір №92 від 09.09.19р., в сумі 230,82 тис.грн., на проведення робіт по вищезазначеному об'єкту, дог/ №25-ТН від 09.09.19 р, на суму 3,38 тис.грн., на здійснення технічного нагляду за роботами по даному об'єкту та дог. №22-АН від 09.09.19 року, в сумі 4,25 тис.грн., на здійснення авторського нагляду по даному об'єкту. 09.09.19 р., управалінням ЖКГ було подано реєстр бюджетних зобов'язань по даному обєкту до управління Державної казначейської служби України у Кролевецькому районі, який 10.09.19 Казначейською службою був повернутий, без виконання. Станом на 28.10.19 року всі роботи по вищезазначеному об'єкту виконані повністю.</t>
  </si>
  <si>
    <t>Липоводолинська селищна рада</t>
  </si>
  <si>
    <t>Нове будівництво котельні на альтернативних видах палива за адресою:вул.Роменська,45 смт Липова Долина</t>
  </si>
  <si>
    <t>Заключено договір, зареєстровано в казначействі попередня оплата в сумі 248,93682 грн.</t>
  </si>
  <si>
    <t>Послуги по технічному нагляду за будівельними роботами на об'єкті "Нове будівництво котельні на альтернативних видах палива за адресою:вул.Роменська,45 смт Липова Долина"</t>
  </si>
  <si>
    <t>Капітальний ремонт фасаду (утеплення, заміна вікон, дверей) та покрівлі у будівлі  Липоводолинської ЦРЛ</t>
  </si>
  <si>
    <t>проведено тендер, визначено переможця</t>
  </si>
  <si>
    <t>Придбання повітродувки на очисні споруди</t>
  </si>
  <si>
    <t>Новослобідська сільська рада</t>
  </si>
  <si>
    <t>Придбання меблів для облаштування класів закладів загально-середньої освіти Новослобідської сільської ради</t>
  </si>
  <si>
    <t xml:space="preserve"> не потребує тендерних процедур; договір зареєстровано, але не оплочено  в УДКСУ</t>
  </si>
  <si>
    <t>Капітальний ремонт внутрішнього електрозабезпечення сільського будинку культури в с.Нова Слобода Путивльського району Сумської області</t>
  </si>
  <si>
    <t xml:space="preserve"> не потребує тендерних процедур; договір в процесі укладання</t>
  </si>
  <si>
    <t>Придбання електроплити для Веселівскої філії Путивльської загальноосвітньої школи І-ІІІ ступенів №1 ім.Радика Руднєва Путивльської районної ради Сумської області</t>
  </si>
  <si>
    <t xml:space="preserve"> не потребує тендерних процедур; заплановано передачу коштів до районного бюджету  на листопад 2019р</t>
  </si>
  <si>
    <t>Степанівська селищна рада</t>
  </si>
  <si>
    <t>"Капітальний ремонт системи електро та теплопостачання внутрішніх приміщень будинку побуту під центр надання адміністративних послуг по вул. Центральна,5 в смт. Степанівка, Сумського району Сумської області"</t>
  </si>
  <si>
    <t>договір №280 від 01.10.19р.</t>
  </si>
  <si>
    <t>"Капітальний ремонт внутрішніх приміщень першого поверху будинку побуту під центр надання адміністративних послуг по вул. Центральна, 5 в смт. Степанівка Сумського району Сумської області"</t>
  </si>
  <si>
    <t>договір №01/08-19 від 14.08.19р.</t>
  </si>
  <si>
    <t>Хотіньська селищна рада</t>
  </si>
  <si>
    <t>Будівництво майданчика під торгівельні павільйони  по вул. Соборній в  Сумського району Сумської області</t>
  </si>
  <si>
    <t>тендерних процедур не потребує, договір не укладено</t>
  </si>
  <si>
    <t>Придбання спортивного інвентаря та обладнання для спортивного залу Писарівської філії Хотінської спеціалізованої школи І-ІІІ ступенів Хотінської селищної ради Сумського району Сумської області</t>
  </si>
  <si>
    <t>договір укладено, документи надані до УДКСУ</t>
  </si>
  <si>
    <t>Капітальний ремонт внутрішніх приміщень стаціонару та поліклініки Хотінської АЗПСМ по вул. Соборна в смт. Хотінь, Сумського району, Сумської області</t>
  </si>
  <si>
    <t>тендерних процедур не потребує, договір укладений</t>
  </si>
  <si>
    <t>Капітальний ремонт покрівлі амбулаторії загальної практики сімейної медицини с. Кіндратівка</t>
  </si>
  <si>
    <t>2017-2009</t>
  </si>
  <si>
    <t>не потребує, договір укладений</t>
  </si>
  <si>
    <t>Будівництво майданчика під торгівельні павільйони  по вул. Соборній в смт Хотінь Сумського району Сумської області</t>
  </si>
  <si>
    <t>Реконструкція покрівлі будівлі дитячого навчального закладу "Дюймовочка" Олексіївської сільської ради, вул. Шкільна, 28, с.Олексіївка Сумського ройону Сумської області</t>
  </si>
  <si>
    <t>не потребує, договір не укуладений</t>
  </si>
  <si>
    <t>Капітальний ремонт електрозабезпечення внутрішніх приміщень стаціонару та поліклініки КНП «Центральна амбулаторія загальної практики сімейної медицини смт Хотінь» по вул. Соборна в смт Хотінь Сумського району Сумської області</t>
  </si>
  <si>
    <t>Реконструкція цокольної частини будівлі та утеплення покрівлі стаціонару  Хотінської АЗПСМ по вул Соборна, 17 в смт Хотінь Сумського району Сумської області</t>
  </si>
  <si>
    <t>Роменська міська рада</t>
  </si>
  <si>
    <t xml:space="preserve">Капітальний ремонт будівлі Роменської ЗОШ № 5 I—III ст. Роменської міської ради Сумської області  </t>
  </si>
  <si>
    <t>договір на проведення експертизи  ПКД з держпідприємством ДП"Спеціалізована державна експертна організація - Ц"ентральна служба української державної будівельної експертизи" укладено 09.09.2019 №19-0465-19 на суму 6846,82грн. Тендерної процедури не потребує.</t>
  </si>
  <si>
    <t>капітальний ремонт опалювальної системи ДНЗ № 5 “Веселка”, м. Ромни, вул. Пушкіна, 25</t>
  </si>
  <si>
    <t>тендерної процедури не потребує. Договір №275 від 24.09.2019 на суму 37397грн. З ТОВ"Сумибудхолд-1"</t>
  </si>
  <si>
    <t>капітальний ремонт будівлі поліклініки Роменської ЦРЛ  Сумська область, м Ромни, бул. Московський,  24</t>
  </si>
  <si>
    <t>Тендерної процедури не потребує. Укладено договір. Замовлені кошти в ДКСУ - 287,4 тис.грн.</t>
  </si>
  <si>
    <t xml:space="preserve">придбання комплекту обладнання "Інтерактивна підлога" для Роменського центру комплексної реабілітації для дітей (осіб) з інвалідністю м. Ромни, вул. Пушкіна, 25 </t>
  </si>
  <si>
    <t>Тендерної процедури не потребує. Укладено договір на суму 189,4тис.грн.. Замовлені кошти в ДКСУ - 189,4 тис.грн.</t>
  </si>
  <si>
    <t>придбання поліаналізатора біохімічного для Комунального некомерційного підприємства «Центр первинної медико-санітарної допомоги міста Ромни» Роменської міської ради, Сумська обл. м.Ромни,1-й пров. Коржівської,7</t>
  </si>
  <si>
    <t>Тендерної процедури не потребує. Укладено договір на суму 90,0тис.грн.. Замовлені кошти в ДКСУ  -90тис.грн.</t>
  </si>
  <si>
    <t>придбання для Комунального некомерційного підприємства «Центр первинної медико-санітарної допомоги міста Ромни» Роменської міської ради, Сумська обл., м. Ромни,1-й пров. Коржівської, 7 модульної амбулаторії сімейного лікаря по вул.Конотопська</t>
  </si>
  <si>
    <t>Проведено тендер. Укладено договір на суму 1438,2. Замовлені кошти в ДКСУ на попередню оплату (30%вартості) 431,5тис.грн.</t>
  </si>
  <si>
    <t>Шосткинська міська рада</t>
  </si>
  <si>
    <t>Капітальний ремонт вулиць  м.Шостка Сумської області</t>
  </si>
  <si>
    <t>Капітальний ремонт спортивного майданчика  по вул. Озерна, в м. Шостка</t>
  </si>
  <si>
    <t>Капітальний ремонт проїздної частини вулиць Воронізька, Кожедуба в м.Шостка Сумської області</t>
  </si>
  <si>
    <t>проведено тендер в 2018 р. на суму 54841,2 тис.грн., переможець визначений , договір заключений</t>
  </si>
  <si>
    <t>Капітальний ремонт інфекційного відділення дитячої лікарні по вул.Марата,23 в м.Шостка Сумської області</t>
  </si>
  <si>
    <t>заключено договір, роботи розпочато</t>
  </si>
  <si>
    <t>Придбання мультимедійного обладнання для ЗОШ</t>
  </si>
  <si>
    <t>х</t>
  </si>
  <si>
    <t>проведено тендер на суму 527,0 тис.грн.,заключено договір</t>
  </si>
  <si>
    <t>Реконструкція та утеплення фасадів, заміна вікон та дверей ЗОШ № 8 в Шосткинської міської ради, Сумська область,м. Шостка, вул. Озерна, 29</t>
  </si>
  <si>
    <t>Реконструкція та утеплення фасадів, заміна вікон та дверей ЗОШ № 4  Шосткинської міської ради, Сумська область,м. Шостка, вул. Заводська, 30</t>
  </si>
  <si>
    <t xml:space="preserve">Капітальний ремонт прибудинкових територій 
м. Шостка Сумської області
</t>
  </si>
  <si>
    <t>договір заключено, роботи проведені</t>
  </si>
  <si>
    <t>проведено тендер у 2018 р. на суму 54841,2 тис.грн., заключений договір</t>
  </si>
  <si>
    <t>Реконструкція  доріг в м.Шостка</t>
  </si>
  <si>
    <t>Реконструкція  тротуарів в м.Шостка</t>
  </si>
  <si>
    <t>Будівництво та реконструкція інженерних мереж  в м.Шостка</t>
  </si>
  <si>
    <t>проведено тендер у 2016 році на суму 24409,7 тис.грн.</t>
  </si>
  <si>
    <t>Реконструкція скверу по вул.Кожедуба  в м.Шостка Сумської області</t>
  </si>
  <si>
    <t>проведено тендер 21.10.2019р. на суму 25484,770 тис.грн.</t>
  </si>
  <si>
    <t xml:space="preserve">Капітальний ремонт покрівлі Шосткинської загальноосвітньої школи I—III ступенів № 5 
м. Шостки Сумської області 
</t>
  </si>
  <si>
    <t>Придбання обладнання (сенсорних панелей) для закладів загальної середньої освіти м. Шостка Сумської області</t>
  </si>
  <si>
    <t>тендер 27.11.2018 р. на суму 927,0 тис.грн., договор 02.01.19 р. на суму 922,0 тис.грн.</t>
  </si>
  <si>
    <t>Сумська міська рада</t>
  </si>
  <si>
    <t>Капітальний ремонт із заміною віконних блоків та дверей Сумського дошкільного навчального закладу (ясла-садок) №1 “Ромашка” м. Суми, Сумської області, вул. Радянська 3А</t>
  </si>
  <si>
    <t>не потребує/заключено договір</t>
  </si>
  <si>
    <t>Капітальний ремонт будівель та приміщень Сумського дошкільного навчального закладу (ясла - садок) №17 “Радість” м. Суми, Сумської області, проспект М. Лушпи, 37</t>
  </si>
  <si>
    <t>Капітальний ремонт по заміні віконних блоків та грат в гімнастичному та ігровому спортивних залах Комунальної установи Сумська спеціалізована школа I—III ступенів № 29, м. Суми, Сумської області за адресою м. Суми, вул. Заливна, 25</t>
  </si>
  <si>
    <t>Капітальний ремонт будівлі та приміщень Сумського дошкільного навчального закладу (ясла-садок) № 8 “Космічний” м. Суми, Сумської області, проспект Михайла Лушпи,34</t>
  </si>
  <si>
    <t>Придбання обладнання для Сумського дошкільного навчального закладу (ясла-садок) №22 “Джерельце”, м. Суми, Сумської області, вул. Ковпака 25</t>
  </si>
  <si>
    <t>Капітальний ремонт будівель та приміщень Сумського дошкільного навчального закладу (ясла-садок) №29 “Росинка” м. Суми, Сумської області, проспект Шевченка, 16</t>
  </si>
  <si>
    <t>Капітальний ремонт асфальтного покриття Сумського дошкільного навчального закладу (ясла-садок) №30 “Чебурашка” м. Суми, Сумської області</t>
  </si>
  <si>
    <t>Придбання обладнання та предметів довгострокового користування для Сумського дошкільного навчального закладу(центр розвитку дитини) № 28 “Ювілейний” Сумської міської ради</t>
  </si>
  <si>
    <t>Придбання інтерактивної дошки для Комунальної установи Сумська спеціалізована школа І-ІІІ ступенів № 10 ім. Героя Радянського Союзу О. Бутка, м. Суми, Сумської області</t>
  </si>
  <si>
    <t>Придбання рентгенологічного та діагностичного обладнання для КУ "Сумська міська клінічна лікарня № 5", вул. Марка Вовчка, 2, м. Суми</t>
  </si>
  <si>
    <t>Розробка медико-технічних вимог щодо предмету закупівлі, підготовка тендерної документації для проведення відкритих торгів відповідно до Закону України "Про публічні закупівлі". Орієнтовний початок процедури закупівлі - жовтень-листопад 2019 р.</t>
  </si>
  <si>
    <t>Капітальний ремонт приміщень на 2 поверсі Комунального некомерційного підприємства "Дитяча клінічна лікарня Святої Зінаїди" СМР по вул. Троїцька, 28</t>
  </si>
  <si>
    <t>Визначено переможця ТОВ "Сумиславбуд"</t>
  </si>
  <si>
    <t>Придбання ноутбука та звукопідсилюючої апаратури для комунальної установи «Центр учасників бойових дій» Сумської міської ради</t>
  </si>
  <si>
    <t>Капітальний ремонт об’єкту благоустрою - облаштування скверу “Пам’яті” по вул. Ковпака у м. Суми</t>
  </si>
  <si>
    <t>2019</t>
  </si>
  <si>
    <t>Капітальний ремонт багатофункціонального спортивного майданчика по вул. Новомістенська, 4, м. Суми</t>
  </si>
  <si>
    <t>Капітальний ремонт житлового фонду: капремонт житлового будинку по провулку ім. Лікаря Івана Дерев’янко, 6 в м. Суми</t>
  </si>
  <si>
    <t>Капітальний ремонт житлового фонду: капремонт житлового будинку по вул. Робітнича, 84 в м. Суми</t>
  </si>
  <si>
    <t>Капітальний ремонт житлового фонду: капремонт житлового будинку по вул. Холодногірська, 51 в м. Суми</t>
  </si>
  <si>
    <t>Капітальний ремонт житлового фонду: капремонт житлового будинку по
вул. Бельгійська, 18 в м. Суми</t>
  </si>
  <si>
    <t>Капітальний ремонт житлового фонду: капремонт житлового будинку по вул. Пушкіна, 53 в м. Суми</t>
  </si>
  <si>
    <t>Капітальний ремонт житлового фонду: капремонт ліфтів житлового будинку по вул. Лермонтова, 1 в м. Суми</t>
  </si>
  <si>
    <t>Капітальний ремонт житлового фонду: капремонт житлового будинку по вул. Нахімова, 40 в м. Суми</t>
  </si>
  <si>
    <t>Капітальний ремонт житлового фонду: заміна вікон в під'їздах, капремонт фасаду житлового будинку № 58А по вул. Харківська в м. Суми</t>
  </si>
  <si>
    <t>Придбання технічного обладнання для Комунальної установи Сумського  спеціального реабілітаційного навчально - виховного комплексу  "Загальноосвітня школа І ступеня -  дошкільний навчальний заклад № 34" Сумської міської ради, вул. М.Раскової, 130</t>
  </si>
  <si>
    <t>Капітальний ремонт будівлі  Комунальної установи  Сумська загальноосвітня  школа  І-ІІІ ступенів № 8 Сумської міської ради, вул. Троїцька, 7</t>
  </si>
  <si>
    <t>Капітальний ремонт мереж вуличного освітлення: улаштування  освітлення в районі житлових будинків по вул. Привокзальній, 3, 7, 9, 11, 13, 15, 17, 19 в м. Суми</t>
  </si>
  <si>
    <t>Капітальний ремонт житлового фонду: капремонт фасаду житлового будинку № 59 по вул. Романа Атаманюка в м. Суми</t>
  </si>
  <si>
    <t>2018-2018</t>
  </si>
  <si>
    <t>Сумська область</t>
  </si>
  <si>
    <t xml:space="preserve">Рожищенська міська рада </t>
  </si>
  <si>
    <t>Придбання екскаватора м. Рожище</t>
  </si>
  <si>
    <t>проведено визначено переможця</t>
  </si>
  <si>
    <t xml:space="preserve">Павлівська сільська ОТГ </t>
  </si>
  <si>
    <t>Реконструкція вуличного освітлення по вул. Незалежності в с. Павлівка Іваничівського району</t>
  </si>
  <si>
    <t>Реконструкція вуличного освітлення по вул. М. Грицюка від ЩПТ - 53 в с. Милятин, Іваничівського району</t>
  </si>
  <si>
    <t xml:space="preserve">Ковельська міська рада    </t>
  </si>
  <si>
    <t>Реконструкція (тепломодернізація) огороджуючих конструкцій загальноосвітньої школи I—III ступенів № 12 по вулиці Симоненка,76 в м. Ковелі</t>
  </si>
  <si>
    <t>визначено переможця</t>
  </si>
  <si>
    <t>Реконструкція (тепломодернізація) огороджуючих конструкцій навчально-виховного комплексу “Загальноосвітня школа I—III ступенів № 11-ліцей” по вулиці Заводській,31 в м. Ковелі</t>
  </si>
  <si>
    <t>Реконструкція (тепломодернізація) огороджуючих конструкцій загальноосвітньої школи I—III ступенів № 10 по вулиці Міцкевича, 59А в м. Ковелі</t>
  </si>
  <si>
    <t xml:space="preserve">Реконструкція (тепломодернізація) огороджуючих конструкцій загальноосвітньої школи I—III ступенів № 7 по вулиці Левицького,1 в м. Ковелі </t>
  </si>
  <si>
    <t xml:space="preserve">Реконструкція (тепломодернізація) огороджуючих конструкцій загальноосвітньої школи I—III ступенів № 1 (корпус початкових класів) на вулиці Кониського, 9А в м. Ковелі </t>
  </si>
  <si>
    <t>Реконструкція (тепломодернізація) огороджуючих конструкцій навчального корпусу № 2 та шкільної майстерні спеціалізованої школи № 3 імені Лесі Українки на вулиці Незалежності, 138 в м. Ковелі</t>
  </si>
  <si>
    <t>Реконструкція (тепломодернізація) огороджуючих конструкцій загальноосвітньої школи I—III ступенів № 1 (корпус початкових класів) на вулиці Кониського, 9А в м. Ковелі</t>
  </si>
  <si>
    <t>Проведено, визначено переможця</t>
  </si>
  <si>
    <t>Реконструкція (тепломодернізація) огороджуючих конструкцій загальноосвітньої школи I—III ступенів № 7 по вулиці Левицького,1 в м. Ковелі</t>
  </si>
  <si>
    <t xml:space="preserve">Реконструкція (тепломодернізація) огороджуючих конструкцій загальноосвітньої школи I—III ступенів № 10 по вулиці Міцкевича, 59А в м. Ковелі </t>
  </si>
  <si>
    <t>Реконструкція (тепломодернізація) огороджуючих конструкцій навчального корпусу № 2 та шкільної майстерні спеціалізованої школи № 3 імені Лесі Українки на вулиці Незалежності, 138 в м. Ковелі</t>
  </si>
  <si>
    <t>Реконструкція (тепломодернізація) огороджуючих конструкцій загальноосвітньої школи I—III ступенів № 8 по вулиці Театральній, 21 в м. Ковелі</t>
  </si>
  <si>
    <t>Реконструкція (тепломодернізація) огороджуючих конструкцій загальноосвітньої школи I—III ступенів № 6 по вулиці Брестській,23 в м. Ковелі</t>
  </si>
  <si>
    <t>Реконструкція (тепломодернізація) огороджуючих конструкцій загальноосвітньої школи I—III ступенів № 5 по вулиці Театральна, 17 в м. Ковелі</t>
  </si>
  <si>
    <t>Реконструкція (тепломодернізація) огороджуючих конструкцій загальноосвітньої школи I—III ступенів № 2 по вулиці Сухомлинського, 2 в м. Ковелі</t>
  </si>
  <si>
    <t>Камінь-Каширська міська рада</t>
  </si>
  <si>
    <t>Капітальний ремонт комунального приміщення по вул.Ковельська, 16 м. Камінь-Каширськ</t>
  </si>
  <si>
    <t xml:space="preserve">не проведено </t>
  </si>
  <si>
    <t>Капітальний ремонт проїжджої частини вул.Перше Травня м. Камінь-Каширськ</t>
  </si>
  <si>
    <t>Капітальний ремонт тротуарів на перехресті вул.Шевченка та вул.Воля (центр міста) м. Камінь-Каширськ</t>
  </si>
  <si>
    <t>Капітальний ремонт проїжджої частини вул.Торгова м. Камінь-Каширськ</t>
  </si>
  <si>
    <t>Капітальний ремонт вуличного освітлення по вул.Перше Травня м. Камінь-Каширськ</t>
  </si>
  <si>
    <t>2019-20120</t>
  </si>
  <si>
    <t>Капітальний ремонт проїжджої частини вул.Польова для організації одностороннього руху по вул.Шевченка (міський базар) та вул.Польова м. Камінь-Каширськ</t>
  </si>
  <si>
    <t>не  потребує</t>
  </si>
  <si>
    <t>Капітальний ремонт тротуарів по вул.Коніщука м. Камінь-Каширськ</t>
  </si>
  <si>
    <t>Капітальний ремонт тротуарів по вул.Шевченка м. Камінь-Каширськ</t>
  </si>
  <si>
    <t>Капітальний ремонт тротурів по вул.Перше Травня м. Камінь-Каширськ</t>
  </si>
  <si>
    <t xml:space="preserve">Зимнівська сільська ОТГ                </t>
  </si>
  <si>
    <t>Реконструкція мережі вуличного освітлення в с. Зимне по вул. Тиха, Володимир-Волинського району</t>
  </si>
  <si>
    <t>Реконструкція мережі вуличного освітлення в с. Когильне Володимир-Волинського району</t>
  </si>
  <si>
    <t>Реконструкція мережі вуличного освітлення в с. Микуличі Володимир-Волинського району</t>
  </si>
  <si>
    <t xml:space="preserve">                      'Реконструкція  вуличного освітлення по вул. Шевченка, Приміська у селі  Зимне Володимир Волинського району</t>
  </si>
  <si>
    <t>Придбання паркових світильників для с. Зимне Володимир -  Волинського району</t>
  </si>
  <si>
    <t>Реконструкція вуличного освітлення по вул. Шкільна, Миру від КТП № 143 в с. Острівок Володимир-Волинського району</t>
  </si>
  <si>
    <t>Реконструкція вуличного освітлення по вул. Зелена від КТП № 297 в с. Острівок Володимир-Волинського район</t>
  </si>
  <si>
    <t>Реконструкція вуличного освітлення по вул. Шкільна, Зелена, Б. Хмельницького від КТП № 223 в с. Острівок Володимир-Волинського району</t>
  </si>
  <si>
    <t>Реконструкція вуличного освітлення по вул. Зелена, Б. Хмельницького, Садова від КТП № 317 в с. Хмелівка Володимир-Волинського району</t>
  </si>
  <si>
    <t>Реконструкція вуличного освітлення по вул. Закарпатська, Шкільна, Нова від КТП № 101 в с. Хмелівка Володимир-Волинського району</t>
  </si>
  <si>
    <t>не потебує</t>
  </si>
  <si>
    <t>Реконструкція вуличного освітлення по вул. Миру, Сонячна, Першотравнева від КТП № 172 в с. Черчичі Володимир-Волинського району</t>
  </si>
  <si>
    <t>Придбання та влаштування дитячо-спортивного майданчика в с.Фалемичі Володимир-Волинського району</t>
  </si>
  <si>
    <t>Придбання та влаштування дитячо-спортивного майданчика в с.Нехвороща Володимир-Волинського району</t>
  </si>
  <si>
    <t>Придбання та влаштування дитячо-спортивного майданчика в с.Житанів Володимир-Волинського району</t>
  </si>
  <si>
    <t>Володимир-Волинська міська рада</t>
  </si>
  <si>
    <t>Придбання та встановлення елементів дитячо-спортивного майданчика за адресою: вул. Генерала Шухевича, 102, м. Володимир-Волинський</t>
  </si>
  <si>
    <t>Придбання та встановлення елементів дитячо-спортивного майданчика за адресою: вул. Івана Мазепи, 57, м. Володимир-Волинський</t>
  </si>
  <si>
    <t>Капітальний ремонт спортивного майданчика Володимир-Волинської Загально-освітньої школи I—III ст. № 2 Володимир-Волинської міської ради Волинської області м. Володимир-Волинський, вул. Котляревського, 2</t>
  </si>
  <si>
    <t>Закупівля відеореєстраторів для виконавчого комітету Володимир-Волинської міської ради  м. Володимир-Волинський,вул. Д. Галицького, 5</t>
  </si>
  <si>
    <t>Капітальний ремонт (облаштування рекреаційної зони річки Риловиця) м.Володимир-Волинський</t>
  </si>
  <si>
    <t xml:space="preserve">Городищенська сільська ОТГ              </t>
  </si>
  <si>
    <t>Капітальний ремонт приміщення ЗЗСО с.Городище (заміна внутрішніх дверей) по вулиці Шкільній,37 в с.Городище Луцького району</t>
  </si>
  <si>
    <t xml:space="preserve">Берестечківська міська рада                                                                     </t>
  </si>
  <si>
    <t>Будівля комунальної організації "Спортивний центр" по вул. Січових Стрільців, 23А в м. Берестечко-нове будівництво</t>
  </si>
  <si>
    <t xml:space="preserve">Нововолинська міська рада                         </t>
  </si>
  <si>
    <t>Капітальний ремонт малого спортивного залу Нововолинської загальноосвітньої школи I - III ступенів N 6 Нововолинської міської ради Волинської області за адресою:  м. Нововолинськ, 6-й м-н, 1</t>
  </si>
  <si>
    <t>договір укладено</t>
  </si>
  <si>
    <t>Придбання та встановлення елементів дитячого майданчика за адресою: 15-й Мікрорайон, буд. 34, місто Нововолинськ</t>
  </si>
  <si>
    <t>Придбання та встановлення елементів дитячого майданчика за адресою м. Нововолинськ, вул. Нововолинська, буд. 47</t>
  </si>
  <si>
    <t>Придбання та встановлення елементів дитячого майданчика для дітей дошкільного віку за адресою: м. Нововолинськ, вул. Маяковського, 7</t>
  </si>
  <si>
    <t>НАЗВА ПРОЕКТУ</t>
  </si>
  <si>
    <t>Термін реалізації</t>
  </si>
  <si>
    <t>Загальна кошторисна вартість</t>
  </si>
  <si>
    <t>Залишок кошторисної вартості на 01.01.2019</t>
  </si>
  <si>
    <t>ВСЬОГО, в т.ч.</t>
  </si>
  <si>
    <t>виконано робіт (закрито актами виконаних робіт)</t>
  </si>
  <si>
    <t>роки</t>
  </si>
  <si>
    <t>тис.грн</t>
  </si>
  <si>
    <t>% виконаних робіт</t>
  </si>
  <si>
    <t>будівельна готовність</t>
  </si>
  <si>
    <t>%</t>
  </si>
  <si>
    <t>Проведення тендерних процедур (вказати стан: не потребує/ проведено/ не проведено/ визначено переможця/ заключено договір)</t>
  </si>
  <si>
    <t>виконані роботи у поточному році від обсягу робіт, запланованого на 2019 рік</t>
  </si>
  <si>
    <t>Інші джерела</t>
  </si>
  <si>
    <t>Обсяг фінансування, передбачений на 2019 рік</t>
  </si>
  <si>
    <t>Реабілітація нежитлової будівлі по майдану Павлівському, 4 - реставрація</t>
  </si>
  <si>
    <t xml:space="preserve">Капітальний ремонт комплексу транспортних споруд по просп. Льва Ландау в м. Харкові. Естакада № 3 по просп. Льва Ландау </t>
  </si>
  <si>
    <t xml:space="preserve">Капітальний ремонт комплексу транспортних споруд по просп. Льва Ландау в м. Харкові. Естакада № 2 по вул. Комунальній </t>
  </si>
  <si>
    <t xml:space="preserve">Капітальний ремонт комплексу транспортних споруд по просп. Льва Ландау в м. Харкові. Шляхопровід через залізничні колії Харків-Куп'янськ </t>
  </si>
  <si>
    <t xml:space="preserve">Капітальний ремонт комплексу транспортних споруд по просп. Льва Ландау в м. Харкові. Міст через р. Немишля </t>
  </si>
  <si>
    <t xml:space="preserve">Капітальний ремонт комплексу транспортних споруд по просп. Льва Ландау в м. Харкові. Шляхопровід над вул. Воровського </t>
  </si>
  <si>
    <t>Капітальний ремонт комплексу транспортних споруд по просп. Льва Ландау в м. Харкові. Підходи до шляхопроводу через вул. Воровського і мосту через р. Немишля</t>
  </si>
  <si>
    <t>Капітальний ремонт комплексу транспортних споруд по просп. Льва Ландау в м. Харкові. Естакада № 1 по вул. Профінтерна. Коригування</t>
  </si>
  <si>
    <t>Капітальний ремонт комплексу транспортних споруд по просп. Льва Ландау в м. Харкові. Шляхопровід через залізничні колії Харків-Куп'янськ. Коригування (додаткові роботи)</t>
  </si>
  <si>
    <t>Капітальний ремонт комплексу транспортних споруд по просп. Льва Ландау в м. Харкові. Шляхопровід через просп. Московський. Коригування (додаткові роботи)</t>
  </si>
  <si>
    <t>Капітальний ремонт комплексу транспортних споруд по просп. Льва Ландау в м. Харкові. Естакада № 3 по просп. Льва Ландау. Коригування  (додаткові роботи)</t>
  </si>
  <si>
    <t>Капітальний ремонт комплексу транспортних споруд по просп. Льва Ландау в м. Харкові. Шляхопровід над вул. Воровського. Коригування (додаткові роботи)</t>
  </si>
  <si>
    <t>Капітальний ремонт комплексу транспортних споруд по просп. Льва Ландау в м. Харкові. Естакада № 2 по вул. Комунальній. Коригування (додаткові роботи)</t>
  </si>
  <si>
    <t xml:space="preserve">Капітальний ремонт комплексу транспортних споруд по просп. Льва Ландау в м. Харкові. Міст через р. Немишля. Коригування (додаткові роботи) </t>
  </si>
  <si>
    <t>відповідно до розпорядження КМУ № 500-р</t>
  </si>
  <si>
    <t>2016-2021</t>
  </si>
  <si>
    <t>Договір №3 від 01.02.2018 р, звіт тенд. 02.02.2018. Титул об’єкта будівництва у 2019 році направлено на погодження в Харківську обласну державну адміністрацію</t>
  </si>
  <si>
    <t>Капітальний ремонт комунального закладу «Заклад дошкільної освіти (ясла-садок) № 352 комбінованого типу Харківської міської ради» за адресою: просп. Героїв Сталінграда, буд. 146А, м. Харків, 61096</t>
  </si>
  <si>
    <t>Капітальний ремонт та відновлення комунального закладу “Заклад дошкільної освіти (ясла-садок) № 352 комбінованого типу Харківської міської ради” за адресою: просп. Героїв Сталінграда, буд. 146А, м. Харків, 61096</t>
  </si>
  <si>
    <t>Капітальний ремонт будівлі комунального закладу “Дошкільний навчальний заклад (ясла-садок) № 13 Харківської міської ради” за адресою: 61081, Харківська обл., місто Харків, Мереф’янське шосе, будинок 20 А</t>
  </si>
  <si>
    <t>Капітальний ремонт будівлі Харківської гімназії № 34 Харківської міської ради Харківської області за адресою: 61080, Харківська обл., місто Харків, вулиця Локомотивна, будинок 2</t>
  </si>
  <si>
    <t>Капітальний ремонт Харківської гімназії № 14 Харківської міської ради Харківської області, 61171, вул. Амосова, 20, м. Харків</t>
  </si>
  <si>
    <t>не потребує проведення тендерних процедур, виконуються роботи</t>
  </si>
  <si>
    <t>Договір на 249,6тис.грн зареєстрований в УДКСУ</t>
  </si>
  <si>
    <t xml:space="preserve">Договір на 261,6тис.грн зареєстрований в УДКСУ,  договори на 438,0тис.грн не зареєстровані в УДКСУ </t>
  </si>
  <si>
    <t>2018-2019</t>
  </si>
  <si>
    <t>Договір підряду заключено. Проводяться будівельні роботи по кап.ремонту актового залу</t>
  </si>
  <si>
    <t>Капітальний ремонт Харківської гімназії № 14 Харківської міської ради Харківської області, вул. Амосова, 20, м. Харків</t>
  </si>
  <si>
    <t xml:space="preserve">Капітальний ремонт комплексу транспортних споруд по просп. Льва Ландау в м. Харкові. Шляхопровід через просп. Московський </t>
  </si>
  <si>
    <t>2017-2020</t>
  </si>
  <si>
    <t>тендер проведено, заключено договір</t>
  </si>
  <si>
    <t>тендер проведено, визначено переможця</t>
  </si>
  <si>
    <t>тендер не проведено</t>
  </si>
  <si>
    <t>м.ХАРКІВ</t>
  </si>
  <si>
    <t>м.БАЛАКЛІЯ</t>
  </si>
  <si>
    <t xml:space="preserve">Капітальний ремонт дороги по вул. Покровська в м. Балаклія Харківської області  </t>
  </si>
  <si>
    <t>2019-2020</t>
  </si>
  <si>
    <t>проведено</t>
  </si>
  <si>
    <t xml:space="preserve">Капітальний ремонт дороги по вул. Жовтнева від буд. № 1 до буд. № 10                  в м. Балаклія Харківської області  </t>
  </si>
  <si>
    <t xml:space="preserve">Капітальний ремонт тротуару по вул. Соборна від будинку №97 до перехрестя з пров. Воїнів-інтернаціоналістів у м. Балаклія Харківської області   </t>
  </si>
  <si>
    <t>не потребує</t>
  </si>
  <si>
    <t>Капітальний ремонт покрівлі житлового будинку по вул. Жовтнева, 16                           у м. Балаклія </t>
  </si>
  <si>
    <t>Капітальний ремонт покрівлі житлового будинку по вул.Молодіжна, 1А                            у м. Балаклія</t>
  </si>
  <si>
    <t>Капітальний ремонт покрівлі житлового будинку по пров. Серпухівський, 4                      у м. Балаклія</t>
  </si>
  <si>
    <t>Капітальний ремонт мереж зовнішнього освітлення по вул. Олега Кошового,  вул. Короленко, вул. Шкільна, вул. Чернишевського, вул. Гастелло, пров. Олега Кошового  в м. Балаклія Балаклійського району Харківської області</t>
  </si>
  <si>
    <t xml:space="preserve">Капітальний ремонт мереж зовнішнього освітлення по вул. Залиманська,  вул. Затишна, вул. Крилова, пров. Затишний, в м. Балаклія Балаклійського району Харківської області </t>
  </si>
  <si>
    <t xml:space="preserve">Капітальний ремонт мереж зовнішнього освітлення по вул. Річкова,  пров. Річковий, вул. Польова, вул. Вербна,                       в м. Балаклія Балаклійського району Харківської області  </t>
  </si>
  <si>
    <t xml:space="preserve">Капітальний ремонт мереж зовнішнього освітлення по вул. Полярна, вул. Квітнева, вул. Короленко, пров. Полярний                         в м. Балаклія Балаклійського району Харківської області  </t>
  </si>
  <si>
    <t>Капітальний ремонт міжпанельних стиків  житлового будинку комунальної власності  територіальної громади                                          по вул. Арсенальна, 28  м. Балаклія    </t>
  </si>
  <si>
    <t>м.ЛОЗОВА</t>
  </si>
  <si>
    <t>м.ПЕРВОМАЙСЬКИЙ</t>
  </si>
  <si>
    <t>Капітальний ремонт (улаштування) диспетчеризації ліфтів житл.будинків мк3, буд30 п3; мк4 буд17 п2; мк6 буд13 п1; мк6 буд2 п5; мк6 буд25а п2; мк4 буд5 п5а; буд14,15, 19, 26, 7, п. 1</t>
  </si>
  <si>
    <t>2018-2020</t>
  </si>
  <si>
    <t>смт.ПЕЧЕНІГИ</t>
  </si>
  <si>
    <t>Капітальний ремонт дороги по вул. Карапиша в смт. Печеніги Печенізького району Харківської області (коригування)</t>
  </si>
  <si>
    <t>не потребує тендерних процедур</t>
  </si>
  <si>
    <t>Технічне переоснащення системи опалення Печенізького дошкільного навчального закладу (ясла-садка) №1 за адресою: вул. Б. Хмельницького, 10, смт Печеніги, Печенізького району Харківської області</t>
  </si>
  <si>
    <t>Придбання трактору МТЗ 80 з відвалом, косаркою, причепом та піскорозкидачем</t>
  </si>
  <si>
    <t>не проведено тендерних процедур</t>
  </si>
  <si>
    <t>Придбання ігрового обладнання в ДНЗ №1 смт Печеніги</t>
  </si>
  <si>
    <t>Утеплення стелі даху в ДНЗ №1 смт Печеніги</t>
  </si>
  <si>
    <t>Заміна електропроводки в ДНЗ №1 смт Печеніги</t>
  </si>
  <si>
    <t>профінансовано підряднику</t>
  </si>
  <si>
    <t>Попередня оплата</t>
  </si>
  <si>
    <t>м.КУП`ЯНСЬК</t>
  </si>
  <si>
    <t xml:space="preserve">Капітальний ремонт автомобільної дороги по вул. Авіаційна с.Куп’янськ - Вузловий Харківської області </t>
  </si>
  <si>
    <t>Виконуються роботи. Платіжні доручення на 647,3тис.грн. знах.в органах УДКСУ</t>
  </si>
  <si>
    <t>м.БАРВІНКОВЕ</t>
  </si>
  <si>
    <t>проведено тендерну процедуру. Визначено переможця</t>
  </si>
  <si>
    <t>Капітальний ремонт частини водопровідної мережі по вул.Центральній від №41-а до №77 у м.Барвінкове (коригування)</t>
  </si>
  <si>
    <t>Капітальний ремонт водогону від вул.8 березня до водонапірної башти "Рожновського" по вул.50 років Радянської України (вул.Освіти) в м.Барвінкове (коригування)</t>
  </si>
  <si>
    <t>Капітальний ремонт покрівлі ДНЗ №2 по вул.Освіти 111-б в м.Барвінкове (коригування)</t>
  </si>
  <si>
    <t>проведено тендерну процедуру. Заключено договір</t>
  </si>
  <si>
    <t>м.ІЗЮМ</t>
  </si>
  <si>
    <t>Капітальний ремонт (проведення заходів з енергозбереження) Ізюмської дитячої художньої школи ім. С.І. Васильківського, м. Ізюм, Харківська область, пл. Садова, 18/75</t>
  </si>
  <si>
    <t xml:space="preserve">Капітальний ремонт покрівлі житлового будинку по вул. Соборна, 84  у м. Балаклія  </t>
  </si>
  <si>
    <t xml:space="preserve">Капітальний ремонт покрівлі житлового будинку по вул. Соборна, 94  у м. Балаклія  </t>
  </si>
  <si>
    <t>Катеринівський сільський Будинок культури по вул. Слобожанська, 1 в селі Катеринівка, Лозівського району - капітальний ремонт приміщень спортивної зали</t>
  </si>
  <si>
    <t>Дніпропетровська область</t>
  </si>
  <si>
    <t xml:space="preserve">відповідно до розпорядження КМУ № 500-р </t>
  </si>
  <si>
    <t xml:space="preserve">Закупівля медичного обладнання для КП “Нікопольська міська лікарня 
№ 4” Дніпропетровської обласної ради”
Закупівля медичного обладнання для КП “Нікопольська міська лікарня 
№ 4” Дніпропетровської обласної ради”
</t>
  </si>
  <si>
    <t xml:space="preserve">Закупівля медичного обладнання для КП “Нікопольська міська лікарня 
№ 1” Дніпропетровської обласної ради”
Закупівля медичного обладнання для КП “Нікопольська міська лікарня 
№ 4” Дніпропетровської обласної ради”
</t>
  </si>
  <si>
    <t xml:space="preserve">видатки профінансовано відповідно до результатів проведених тендерів, зобов'язання на залишки планових призначень (41,0 тис.грн. та 60,5 тис.грн.) відсутні у зв'язку з непроведенням тер.відділенням ДКСУ платежів по даному виду субвенції </t>
  </si>
  <si>
    <t xml:space="preserve"> м. Апостолове</t>
  </si>
  <si>
    <t>Реконструкція футбольного поля на території ЗОШ І-ІІІ ступеню  № 4 , Дніпропетровська обл., Апостолівський район , м. Апостолове , вул. О.Гончара ,13</t>
  </si>
  <si>
    <t xml:space="preserve">Угода на проведення проектно-кошторисних робіт підписана 22.10.2019 року на суму 147763 грн (в тому числі 142763грн. Проектно-кошторисні роботи, 5000 експертизу робочого проекту). </t>
  </si>
  <si>
    <t xml:space="preserve"> м. Зеленодольськ</t>
  </si>
  <si>
    <t>Реконструкція футбольного поля (стадіон) комунального закладу "Мар'янська загальноосвітня школа І-ІІІ ступенів №2", Апостолівський район, с.Мар'янське, 53842, вул.Центральна, 99 б (у т.ч. ПКД)</t>
  </si>
  <si>
    <t>Дотендерна сума</t>
  </si>
  <si>
    <t>м.  Підгородне</t>
  </si>
  <si>
    <t>Реконструкція будівлі
комунальної власності за адресою:
Дніпропетровська область, Дніпровський район,
м. Підгородне, вул. Центральна, 43а</t>
  </si>
  <si>
    <t>укладено договір на розробку ПКД на 200,0 тис. грн.</t>
  </si>
  <si>
    <t>Реконструкція будінку культури ім. Т.Г.Шевченко з гаражом за адресою:
м. Підгородне, вул. Центральна, 44</t>
  </si>
  <si>
    <t>укладено договір на розробку ПКД</t>
  </si>
  <si>
    <t>м.  Кривий Ріг</t>
  </si>
  <si>
    <t>Капітальний ремонт (відновлення спортивного майданчика (міні-футбольне поле) Комунального позашкільного навчального закладу “Дитячо-юнацька спортивна школа №2” Криворізької міської ради за адресою: 50102, вул. Каткова, 4а, м. Кривий Ріг, Дніпропетровська область</t>
  </si>
  <si>
    <t>Тендерну процедуру не проведено, готуються документи для проведення торгів</t>
  </si>
  <si>
    <t>Придбання з встановленням елементів багатофункціонального спортивного майданчику у дворі будинку, вул.Віталія Матусевича,2 на території Металургійного району, м.Кривий Ріг, Дніпропетровська область</t>
  </si>
  <si>
    <t>Тендерну процедуру не проведено</t>
  </si>
  <si>
    <t xml:space="preserve">Капітальний ремонт по заміні вікон  у Криворізькому навчально-виховному комплексі «Загальноосвітня школа І-ІІ ступенів – дошкільний навчальний заклад» №38 Криворізької міської ради Дніпропетровської області, розташованому за адресою: 50082, вул. Кибальчича, 19, м.Кривий Ріг, Дніпропетровської області </t>
  </si>
  <si>
    <t xml:space="preserve">Не потребує проведення тендерних процедур. Договір укладено, кошти у сумі 45,2 тис.грн. профінансовані 18.10.2019 і знаходяться на реєстраційному рахунку головного розпорядника коштів в казначействі </t>
  </si>
  <si>
    <t xml:space="preserve">Капітальний ремонт по заміні вікон  у Криворізькій загальноосвітній школі І-ІІІ ступенів №62 Криворізької міської ради Дніпропетровської області, розташованій за адресою: 50029, вул. Ватутіна, 38, м.Кривий Ріг, Дніпропетровської області </t>
  </si>
  <si>
    <t xml:space="preserve">Не потребує проведення тендерних процедур, кошти передбачені на листопад, не надійшли. Договір не укладено. </t>
  </si>
  <si>
    <t xml:space="preserve">Капітальний ремонт по заміні вікон та дверей у Криворізькій загальноосвітній школі І-ІІІ ступенів №44 Криворізької міської ради Дніпропетровської області, розташованій за адресою: 50042, вул. Едуарда Фукса, 58,  м.Кривий Ріг, Дніпропетровської області </t>
  </si>
  <si>
    <t>Не потребує проведення тендерних процедур, кошти передбачені на жовтень - грудень, не надійшли. Договір не укладено.</t>
  </si>
  <si>
    <t>Капітальний ремонт по заміні вікон  у Криворізькій загальноосвітній школі І-ІІІ ступенів №46 Криворізької міської ради Дніпропетровської області, розташованій за адресою: 50053, вул. П’ятихатська, 13, м.Кривий Ріг, Дніпропетровської області</t>
  </si>
  <si>
    <t xml:space="preserve">Не потребує проведення тендерних процедур, кошти передбачені на листопад - грудень, не надійшли. Договір не укладено. </t>
  </si>
  <si>
    <t xml:space="preserve">Капітальний ремонт по заміні вікон та дверей у Криворізькій загальноосвітній школі І-ІІІ ступенів №52 Криворізької міської ради Дніпропетровської області, розташованій за адресою: 50031, вул. Едуарда Фукса, 7,  м.Кривий Ріг, Дніпропетровської області </t>
  </si>
  <si>
    <t xml:space="preserve">Капітальний ремонт по заміні вікон та дверей у Криворізькій загальноосвітній школі І-ІІІ ступенів №105 Криворізької міської ради Дніпропетровської області, розташованій за адресою: 50079, вул. Івана Сірка, 28,  м.Кривий Ріг, Дніпропетровської області </t>
  </si>
  <si>
    <t>Не потребує проведення тендерних процедур, кошти передбачені на жовтень - листопад, не надійшли. Договір укладено.</t>
  </si>
  <si>
    <t xml:space="preserve">Капітальний ремонт по заміні вікон  у Криворізькій  спеціалізованій школі І-ІІІ ступенів №71 Криворізької міської ради Дніпропетровської області, розташованій за адресою: 50029, вул. Ракітіна, 22,  м.Кривий Ріг, Дніпропетровської області </t>
  </si>
  <si>
    <t>Не потребує проведення тендерних процедур, кошти передбачені на жовтень - листопад, не надійшли. Договір не укладено.</t>
  </si>
  <si>
    <t xml:space="preserve">Капітальний ремонт по заміні вікон  у комунальному закладі «Дошкільний навчальний заклад (ясла-садок) №158» Криворізької міської ради, розташованому за адресою: 50089, вул. Маршака, 5,  м.Кривий Ріг, Дніпропетровської області </t>
  </si>
  <si>
    <t xml:space="preserve">Не потребує проведення тендерних процедур. Договір заключено, кошти у сумі 339,4 тис.грн. профінансовані 18.10.2019   і знаходяться на реєстраційному   рахунку головного розпорядника коштів в казначействі </t>
  </si>
  <si>
    <t xml:space="preserve">Капітальний ремонт по заміні вікон  у комунальному закладі «Дошкільний навчальний заклад (ясла-садок) №62» Криворізької міської ради, розташованому за адресою: 50081, мкр-н. 5-й Зарічний, 79а,  м.Кривий Ріг, Дніпропетровської області </t>
  </si>
  <si>
    <t xml:space="preserve">Не потребує проведення тендерних процедур. Договір заключено, об"єкт перехідний роботи тривають, за рахунок  коштів міського бюджету надано попередню оплату на виконання робіт у сумі 259,3 тис.грн.  </t>
  </si>
  <si>
    <t xml:space="preserve">Капітальний ремонт по заміні вікон у Криворізькій загальноосвітній школі І-ІІІ ступенів №27 Криворізької міської ради Дніпропетровської області, розташованій за адресою: 50082, вул. Чарівна, 22а,  м.Кривий Ріг, Дніпропетровської області </t>
  </si>
  <si>
    <t>Не потребує проведення тендерних процедур, договір укладено, із загальної суми заплановані кошти  субвенції на жовтень  у сумі 202,5 тис.грн. не надійшли.</t>
  </si>
  <si>
    <t xml:space="preserve">Капітальний ремонт по заміні вікон  у комунальному закладі «Дошкільний навчальний заклад (ясла-садок) №115» Криворізької міської ради, розташованому за адресою: 50066, вул. Мирівська, 29,  м.Кривий Ріг, Дніпропетровської області </t>
  </si>
  <si>
    <t xml:space="preserve">Не потребує проведення тендерних процедур, кошти передбачені на листопад-грудень. Договір не укладено. </t>
  </si>
  <si>
    <t xml:space="preserve">Капітальний ремонт по заміні вікон  у Криворізькій загальноосвітній школі І-ІІІ ступенів №42 Криворізької міської ради Дніпропетровської області, розташованій за адресою: 50082, вул. Каштанова, 38,  м.Кривий Ріг, Дніпропетровської області </t>
  </si>
  <si>
    <t xml:space="preserve">Не потребує проведення тендерних процедур,  кошти передбачені на грудень. Договір не укладено. </t>
  </si>
  <si>
    <t xml:space="preserve">Капітальний ремонт по заміні вікон  у Криворізькій загальноосвітній школі І-ІІІ ступенів №125 Криворізької міської ради Дніпропетровської області, розташованій за адресою: 50081, мкр-н. 5-й Зарічний, 32-а,  м.Кривий Ріг, Дніпропетровської області </t>
  </si>
  <si>
    <t xml:space="preserve">Не потребує проведення тендерних процедур,  триває моніторинг цінових пропозицій, із загальної суми планові кошти на жовтень субвенції 202,5 тис.грн. не надійшли. Договір не укладено.  </t>
  </si>
  <si>
    <t xml:space="preserve">Капітальний ремонт по заміні вікон  у Криворізькій Тернівській гімназії Криворізької міської ради Дніпропетровської області, розташованій за адресою: 50089,  вул. Адмірала Головка, 45«а»,  м.Кривий Ріг, Дніпропетровської області </t>
  </si>
  <si>
    <t>Не потребує проведення тендерних процедур, договір укладено, кошти передбачені на жовтень в сумі 202,5 тис.грн. не надійшли .</t>
  </si>
  <si>
    <t>Не потребує проведення тендерних процедур. Договір заключено, надано попередню оплату на виконання робіт</t>
  </si>
  <si>
    <t xml:space="preserve">Не потребує проведення тендерних процедур. Договір заключено, кошти  у сумі 21,2 тис.грн. профінансовані 18.10.2019  і знаходяться на реєстраційному   рахунку головного розпорядника коштів в казначействі </t>
  </si>
  <si>
    <t>Не потребує проведення тендерних процедур, договір укладено, роботи виконані у  повному обсязі</t>
  </si>
  <si>
    <t>Реконструкція системи водопостачання південно-східної частини м. Пятихатки Дніпропетровської області</t>
  </si>
  <si>
    <t>Визначено переможця.</t>
  </si>
  <si>
    <t>м.  Вільногірськ</t>
  </si>
  <si>
    <t>Будівництво міського парку по вул.Центральна в м.Вільногірськ Дніпропетровської області</t>
  </si>
  <si>
    <t>Виготовлення проектно-кошторисної документації по об’єкту “Реконструкція частини нежитлових будівель Б’-1, Б-2 та басейнів комунального закладу “Спортивний комплекс “Авангард” Вільногірської міської ради Дніпропетровської області” по вул. Центральна, 28 в</t>
  </si>
  <si>
    <t>м.  Дніпро</t>
  </si>
  <si>
    <t>придбання системи відеоконференц-зв’язку для Комунального закладу освіти "Навчально-виховний комплекс № 4 "середня загальноосвітня школа –  дошкільний навчальний заклад (дитячий садок)" Дніпровської міської ради</t>
  </si>
  <si>
    <t>Орієнтовний термін поставки товару до 31.12.19</t>
  </si>
  <si>
    <t>08.11.19 Аукціон</t>
  </si>
  <si>
    <t>придбання системи відеоконференц-зв’язку для Комунального закладу освіти "Навчально-виховний комплекс № 36 "спеціалізована середня загальноосвітня школа техніко-економічного профілю –  дошкільний навчальний заклад" Дніпровської міської ради</t>
  </si>
  <si>
    <t>придбання системи відеоконференц-зв’язку для Комунального закладу освіти "Навчально-виховний комплекс № 59 "загальноосвітній навчальний заклад – дошкільний навчальний заклад" Дніпровської міської ради</t>
  </si>
  <si>
    <t>придбання системи відеоконференц-зв’язку для Комунального закладу освіти "Навчально-виховний комплекс № 92 "школа      І – ІІІ ступенів –  дошкільний навчальний заклад (дитячий садок)" Дніпровської міської ради</t>
  </si>
  <si>
    <t>придбання системи відеоконференц-зв’язку для Комунального закладу освіти "Навчально-виховний комплекс № 103 "школа    І – ІІІ ступенів – дошкільний навчальний заклад (дитячий садок)" Дніпровської міської ради</t>
  </si>
  <si>
    <t>придбання системи відеоконференц-зв’язку для Комунального закладу освіти "Навчально-виховний комплекс № 104 "середня загальноосвітня школа –  дошкільний навчальний заклад (дитячий садок)" Дніпровської міської ради</t>
  </si>
  <si>
    <t>придбання системи відеоконференц-зв’язку для Комунального закладу освіти "Середня загальноосвітня школа № 74" Дніпровської міської ради</t>
  </si>
  <si>
    <t>придбання системи відеоконференц-зв’язку для Комунального закладу освіти "Середня загальноосвітня школа № 93" Дніпровської міської ради</t>
  </si>
  <si>
    <t>придбання комплекту спортивного обладнання та гумового покриття для Комунального закладу освіти "Спеціалізована школа № 134 гуманістичного навчання та виховання" Дніпровської міської ради</t>
  </si>
  <si>
    <t>Орієнтовний термін поставки товару до 20.12.19</t>
  </si>
  <si>
    <t>25.10.19 Аукціон</t>
  </si>
  <si>
    <t>Придбання мультимедійного комплексу у Комунальний заклад освіти "Середня загальноосвітня школа № 29" Дніпровської міської ради</t>
  </si>
  <si>
    <t>Орієнтовний термін поставки товару до 23.11.19</t>
  </si>
  <si>
    <t>Придбання мультимедійного комплексу у Комунальний заклад освіти "Середня загальноосвітня школа № 63"Дніпровської міської ради</t>
  </si>
  <si>
    <t>Придбання мультимедійного комплексу у Комунальний заклад освіти "Навчально-виховне об'єднання №113 "загальноосвітній навчальний заклад - дошкільний навчальний заклад - позашкільний навчальний заклад" Дніпровської міської ради</t>
  </si>
  <si>
    <t>Придбання мультимедійного комплексу у Комунальний заклад освіти "Навчально-виховний комплекс №138 "загальноосвітній навчальний заклад І ступеня - гімназія" Дніпровської міської ради</t>
  </si>
  <si>
    <t>Придбання мультимедійного комплексу у Комунальний заклад освіти "Середня загальноосвітня школа №98" Дніпровської міської ради</t>
  </si>
  <si>
    <t>Придбання мультимедійного комплексу у Комунальний заклад освіти "Навчально-виховне об'єднання №136 "класична гімназія ім. Кирила і Мефодія - початкова школа - дошкільний навчальний заклад - валеологічний центр" Дніпровської міської ради</t>
  </si>
  <si>
    <t>Капітальний ремонт по заміні вікон у Комунальному закладі освіти «Середня загальноосвітня школа № 121» Дніпровської міської ради</t>
  </si>
  <si>
    <t>Орієнтовний термін виконання робіт до 15.12.19</t>
  </si>
  <si>
    <t>не визачено</t>
  </si>
  <si>
    <t>Капітальний ремонт по заміні вікон у Комунальному закладі освіти «Середня загальноосвітня школа № 45» Дніпровської міської ради</t>
  </si>
  <si>
    <t>Капітальний ремонт по заміні вікон у Комунальному закладі освіти "Середня загальноосвітня школа № 63"Дніпровської міської ради</t>
  </si>
  <si>
    <t>Капітальний ремонт по заміні вікон у Комунальному закладі освіти «Дошкільний навчальний заклад (ясла-садок) № 149 комбінованого типу» Дніпровської міської ради</t>
  </si>
  <si>
    <t>Капітальний ремонт по заміні вікон у Комунальному закладі освіти «Дошкільний навчальний заклад (ясла-садок) № 217» Дніпровської міської ради</t>
  </si>
  <si>
    <t>Капітальний ремонт по заміні вікон у Комунальному закладі освіти «Навчально-виховне об’єднання № 136 «класична гімназія ім. Кирила і Мефодія-початкова школа-дошкільний навчальний заклад-валеологічний центр» Дніпровської міської ради</t>
  </si>
  <si>
    <t>капітальний ремонт об'єктів благоустрою території Комунального закладу освіти "Середня загальноосвітня школа № 5" Дніпровської міської ради</t>
  </si>
  <si>
    <t>Орієнтовний термін виконання робіт до 01.09.2020</t>
  </si>
  <si>
    <t>капітальний ремонт будівель Комунального закладу освіти "Навчально-виховний комплекс № 36 "спеціалізована школа техніко-економічного профілю –  дошкільний навчальний заклад" Дніпровської міської ради</t>
  </si>
  <si>
    <t>капітальний ремонт спортивної зали у Комунальному закладі освіти "Гімназія № 1" Дніпровської міської ради</t>
  </si>
  <si>
    <t>капітальний ремонт центрального ганку Комунального закладу освіти "Середня загальноосвітня школа № 124" Дніпровської міської ради</t>
  </si>
  <si>
    <t xml:space="preserve">"Реконструкція міні-футбольного майданчика з навчально-тренувальних занять дитячо-юнацького футболу у Комунальному закладі освіти "Навчально-виховний комплекс № 59 "загальноосвітній навчальний заклад – дошкільний навчальний заклад" Дніпровської міської ради"  </t>
  </si>
  <si>
    <t>Орієнтовний термін виконання робіт до 01.07.2020</t>
  </si>
  <si>
    <t>не проведено</t>
  </si>
  <si>
    <t xml:space="preserve">"Будівництво міні-футбольного майданчика з навчально-тренувальних занять дитячо-юнацького футболу у Комунальному закладі освіти "Середня загальноосвітня школа № 6" Дніпровської міської ради", м. Дніпро, вул. Робоча, 64  </t>
  </si>
  <si>
    <t>"Будівництво міні-футбольного майданчика з навчально-тренувальних занять дитячо-юнацького футболу у Комунальному закладі освіти "Середня загальноосвітня школа № 24" Дніпровської міської ради", м. Дніпро, вул. Молодогвардійська, 18</t>
  </si>
  <si>
    <t>"Будівництво міні-футбольного майданчика з навчально-тренувальних занять дитячо-юнацького футболу у Комунальному закладі освіти "Середня загальноосвітня школа № 105" Дніпровської міської ради", м. Дніпро, вул. Золотоосіння, 26</t>
  </si>
  <si>
    <t xml:space="preserve">"Будівництво міні-футбольного майданчика з навчально-тренувальних занять дитячо-юнацького футболу у Комунальному закладі освіти "Навчально-виховний комплекс № 137 "ліцей –  загальноосвітній навчальний заклад"  Дніпровської міської ради", м. Дніпро, вул. Комбрига Петрова, 29  </t>
  </si>
  <si>
    <t>придбання медичного обладнання для Комунального закладу "Дніпровська міська лікарня № 12" Дніпровської міської ради</t>
  </si>
  <si>
    <t>придбання медичного обладнання для Комунального закладу "Міська клінічна лікарня № 6"  Дніпровської міської ради</t>
  </si>
  <si>
    <t>придбання спортивно-ігрової конструкції (1 комплект) для улаштування по вул. Станіславського (гідропарк "Придніпровський"), м. Дніпро</t>
  </si>
  <si>
    <t>Орієнтовний термін виконання робіт до 31.12.2019</t>
  </si>
  <si>
    <t xml:space="preserve">Триває процедура закупівлі, кваліфікація переможця тендерної </t>
  </si>
  <si>
    <t>придбання спортивного обладнання для скейтпарку Комунальним підприємством "Молодіжне творче об'єднання" Дніпровської міської ради</t>
  </si>
  <si>
    <t>капітальний ремонт із заміни вікон житлового будинку за адресою: просп. Д. Яворницького, 79, під'їзд 3, м. Дніпро</t>
  </si>
  <si>
    <t>"Реконструкція будівлі Краснопільського будинку культури під культурно-молодіжний центр "Краснопілля" по вул. Дзеркальній, 1р у м. Дніпрі" (проектні роботи та реконструкція)</t>
  </si>
  <si>
    <t>придбання мультиспортивного майданчика для улаштування по вул. Панікахи, 23</t>
  </si>
  <si>
    <t>Придбання комплекту обладнання для дитячого ігрового майданчика за адресою: просп. Героїв, 1, м. Дніпро</t>
  </si>
  <si>
    <t>Проведено</t>
  </si>
  <si>
    <t>Реконструкція  вул. Енергетиків на ж/м Придніпровськ</t>
  </si>
  <si>
    <t>2017-2019</t>
  </si>
  <si>
    <t xml:space="preserve">Будівництво міні-футбольного майданчика з навчально-тренувальних занять дитячо-юнацького футболу у Комунальному закладі освіти "Середня загальноосвітня школа № 74" Дніпровської міської ради </t>
  </si>
  <si>
    <t>потребує</t>
  </si>
  <si>
    <t xml:space="preserve">Будівництво міні-футбольного майданчика з навчально-тренувальних занять дитячо-юнацького футболу у Комунальному закладі освіти "Середня загальноосвітня школа № 77" Дніпровської міської ради </t>
  </si>
  <si>
    <t xml:space="preserve">Будівництво міні-футбольного майданчика з навчально-тренувальних занять дитячо-юнацького футболу у Комунальному закладі освіти "Спеціалізована середня загальноосвітня школа № 142 еколого-економічного профілю" Дніпровської міської ради </t>
  </si>
  <si>
    <t xml:space="preserve">Придбання медичного обладнання для Комунального закладу "Дніпровська міська клінічна лікарня № 1" Дніпровської міської ради </t>
  </si>
  <si>
    <t xml:space="preserve">Придбання медичного обладнання  для Комунального закладу "Дніпропетровська міська багатопрофільна клінічна  лікарня № 4" Дніпропетровської обласної ради" </t>
  </si>
  <si>
    <t xml:space="preserve"> потребує</t>
  </si>
  <si>
    <t xml:space="preserve">Придбання медичного обладнання для Комунального закладу "Дніпропетровська шоста міська клінічна лікарня" Дніпропетровської обласної ради" </t>
  </si>
  <si>
    <t xml:space="preserve">Придбання медичного обладнання  для Комунального закладу "Дніпропетровська міська  клінічна  лікарня № 9" Дніпропетровської обласної ради" </t>
  </si>
  <si>
    <t xml:space="preserve">Придбання медичного обладнання для Комунального закладу "Дніпровська міська клінічна лікарня № 11" Дніпровської міської ради" </t>
  </si>
  <si>
    <t xml:space="preserve">Придбання медичного обладнання для Комунального закладу "Дніпровська міська лікарня № 12" Дніпровської міської ради" </t>
  </si>
  <si>
    <t xml:space="preserve">Придбання медичного обладнання  для Комунального закладу "Дніпропетровська міська  клінічна  лікарня № 21 ім. проф. Є.Г. Попкової" Дніпропетровської обласної ради" </t>
  </si>
  <si>
    <t xml:space="preserve">Придбання медичного обладнання для Комунального некомерційного підприємства «Дніпровський центр первинної медико-санітарної допомоги № 9» Дніпровської міської ради </t>
  </si>
  <si>
    <t xml:space="preserve">Придбання медичного обладнання для Комунального некомерційного підприємства «Дніпровський центр первинної медико-санітарної допомоги № 10» Дніпровської міської ради </t>
  </si>
  <si>
    <t>м.Нікополь</t>
  </si>
  <si>
    <t>м.  П'ятихатки</t>
  </si>
  <si>
    <t xml:space="preserve">розпорядження КМУ № 500-р </t>
  </si>
  <si>
    <t>залишки субвенції за 2018 рік</t>
  </si>
  <si>
    <t>Харківська область</t>
  </si>
  <si>
    <t>Закарпатська область</t>
  </si>
  <si>
    <t>м. Ужгород</t>
  </si>
  <si>
    <t>Реконструкція спортивного майданчику по вул. Можайського, 16, м. Ужгород</t>
  </si>
  <si>
    <t>Придбання станціонарної ультразвукової діагностичної системи для Ужгородського міського пологового будинку, вул. Грибоєдова, 20 Б, м. Ужгород</t>
  </si>
  <si>
    <t>Придбання портативної ультразвукової діагностичної системи для Ужгородського міського пологового будинку, вул. Грибоєдова, 20 Б, м. Ужгород</t>
  </si>
  <si>
    <t>Капітальний ремонт наб. Незалежності у м. Ужгороді</t>
  </si>
  <si>
    <t>м. Берегово</t>
  </si>
  <si>
    <t>Капітальний ремонт, заміна вхідних дверей Берегівської ЗОШ №5 в м. Берегово вул. Ессе Томаша,1</t>
  </si>
  <si>
    <t>Капітальний ремонт будинків, заміна дверей, вікон, фарбування та побілка сходинкових клітин, укладання плитки ОСББ “Алекс Берегсаз” в м. Берегово, провулок Мукачівський буд. 2а, 4а, 4б, 6а</t>
  </si>
  <si>
    <t>Капітальний ремонт будівель,приміщень, заміна вікон ЗОШ № 1 Українська гімназія в місті Берегово, вул. Стефаника буд. 22</t>
  </si>
  <si>
    <t>Капітальний ремонт тротуарів вул.Б Хмельницького від 96-120 права сторона в м.Берегове. коригування</t>
  </si>
  <si>
    <t>проведено тендер, визначено переможця, заключено договір</t>
  </si>
  <si>
    <t>Капітальний ремонт будинку заміна дверей, вікон, фарбування та побілка сходинкових клітин, укладання плитки ОСББ “Корятовича 6” вул. Корятовича,6</t>
  </si>
  <si>
    <t>Капітальний ремонт будинку заміна дверей, вікон, фарбування та побілка сходинкових клітин, укладання плитки ОСББ “Мукачівська 36-А” вул. Мукачівська 36- А</t>
  </si>
  <si>
    <t>Капітальний ремонт будинку заміна дверей, вікон, фарбування та побілка сходинкових клітин, укладання плитки ОСББ “Ветеран Берегово” вул. Болудянського, 1</t>
  </si>
  <si>
    <t>Капітальний ремонт будинку заміна дверей, вікон, фарбування та побілка сходинкових клітин, укладання плитки ОСББ “Мужайська 54” вул. Мужайська, 54</t>
  </si>
  <si>
    <t>Тячівська міська ОТГ</t>
  </si>
  <si>
    <t>Будівництво дощової каналізації по вул. І.Франка в м. Тячів</t>
  </si>
  <si>
    <t>-</t>
  </si>
  <si>
    <t>Будівля Дошкільного навчальногог закладу №2" по вул. Селянська,2 в с.Руське Поле, Тячівського району - капітальний ремонт</t>
  </si>
  <si>
    <t>заключено договір</t>
  </si>
  <si>
    <t>Іршавська міська ОТГ</t>
  </si>
  <si>
    <t>Капітальний ремонт автомобільної дороги Іршава-Лоза, 0+000км 4+000км в с. Лоза</t>
  </si>
  <si>
    <t>Не потребує</t>
  </si>
  <si>
    <t>Будівництво мультифункціонального майданчика для занять ігровими видами спорту в ЗЗСО №2</t>
  </si>
  <si>
    <t>Виготовлення проекту</t>
  </si>
  <si>
    <t>м. Виноградів</t>
  </si>
  <si>
    <t>"Капітальний ремонт дороги по вул. Локоти в м. Виноградів" в т. ч. технагляд та авторський нагляд</t>
  </si>
  <si>
    <t>Тендер проведено 20.08.2019 року Заключено договір</t>
  </si>
  <si>
    <t>Капітальний ремонт системи теплопостачання ДНЗ №9 у м. Виноградів" в т. ч. технагляд та авторський нангляд</t>
  </si>
  <si>
    <t>Тендер проведено 29.08.2019 року Заключено договір</t>
  </si>
  <si>
    <t>Будівництво тротуара по вул. Персиковій в м. Виноградів (ділянка від вулиці Копанська до заїзду в ЗДО №1 «Берізка») в т. ч. технагляд та авторський нагляд</t>
  </si>
  <si>
    <t>Заключено договір</t>
  </si>
  <si>
    <t>Реконструкція водогону від вул. І.Франка до вул. Чкалова у м. Виноградів в т. ч. технагляд та авторський нагляд</t>
  </si>
  <si>
    <t>Капітальний ремонт тротуарау по вул. Копанській (від Гоголя до вул. Мала Польова) у м. Виноградів в т.ч. технагляд та авторський нагляд</t>
  </si>
  <si>
    <t>Не проведено тендер</t>
  </si>
  <si>
    <t>Будівництво вуличного освітлення по вулиці Рощахівського в м. Виноградів в т. ч. технагляд та авторський нагляд</t>
  </si>
  <si>
    <t>м.Славута (Славутська міська рада)</t>
  </si>
  <si>
    <t>не потрубує</t>
  </si>
  <si>
    <t>не потребує, укладено угодо</t>
  </si>
  <si>
    <t>розпорядження КМУ № 500-р</t>
  </si>
  <si>
    <t>0</t>
  </si>
  <si>
    <t>розпорядження  КМУ № 500-Р</t>
  </si>
  <si>
    <t>розпорядження КМУ №500-р</t>
  </si>
  <si>
    <t>тендера не потребує, договір не укладено</t>
  </si>
  <si>
    <t>договір укладений</t>
  </si>
  <si>
    <t>Капітальний ремонт подвір'їв дитячих садків м.Шостка Сумської області</t>
  </si>
  <si>
    <t>Капітальний ремонт кільцевої розв'язки на перетині вул.Кожедуба, вул.Чернігівська, вул.Знаменська, вул.Марата в м.Шостка Сумської області. Влаштування "фартуха вантажівок", острівців безпеки</t>
  </si>
  <si>
    <t>проведено, переможця не визначено у зв'язку з відсутністю учасників</t>
  </si>
  <si>
    <r>
      <t xml:space="preserve">Заключено договора на загальну суму </t>
    </r>
    <r>
      <rPr>
        <b/>
        <sz val="11"/>
        <color indexed="8"/>
        <rFont val="Times New Roman"/>
        <family val="1"/>
        <charset val="204"/>
      </rPr>
      <t>25055,230</t>
    </r>
    <r>
      <rPr>
        <sz val="11"/>
        <color indexed="8"/>
        <rFont val="Times New Roman"/>
        <family val="1"/>
        <charset val="204"/>
      </rPr>
      <t xml:space="preserve"> тис.грн. 22.10.19 відбувся аукціон із закупівлі обладнання на суму </t>
    </r>
    <r>
      <rPr>
        <b/>
        <sz val="11"/>
        <color indexed="8"/>
        <rFont val="Times New Roman"/>
        <family val="1"/>
        <charset val="204"/>
      </rPr>
      <t>8000,0</t>
    </r>
    <r>
      <rPr>
        <sz val="11"/>
        <color indexed="8"/>
        <rFont val="Times New Roman"/>
        <family val="1"/>
        <charset val="204"/>
      </rPr>
      <t xml:space="preserve"> тис.грн. та </t>
    </r>
    <r>
      <rPr>
        <b/>
        <sz val="11"/>
        <color indexed="8"/>
        <rFont val="Times New Roman"/>
        <family val="1"/>
        <charset val="204"/>
      </rPr>
      <t>19000,0</t>
    </r>
    <r>
      <rPr>
        <sz val="11"/>
        <color indexed="8"/>
        <rFont val="Times New Roman"/>
        <family val="1"/>
        <charset val="204"/>
      </rPr>
      <t xml:space="preserve"> тис.грн. 24.10.19 визначають переможця та планується укласти договіра;</t>
    </r>
    <r>
      <rPr>
        <b/>
        <sz val="11"/>
        <color indexed="8"/>
        <rFont val="Times New Roman"/>
        <family val="1"/>
        <charset val="204"/>
      </rPr>
      <t xml:space="preserve"> </t>
    </r>
    <r>
      <rPr>
        <sz val="11"/>
        <color indexed="8"/>
        <rFont val="Times New Roman"/>
        <family val="1"/>
        <charset val="204"/>
      </rPr>
      <t xml:space="preserve"> до 25.10.19 триває прийом пропозицій на закупівлю обладнання на суму </t>
    </r>
    <r>
      <rPr>
        <b/>
        <sz val="11"/>
        <color indexed="8"/>
        <rFont val="Times New Roman"/>
        <family val="1"/>
        <charset val="204"/>
      </rPr>
      <t xml:space="preserve">2744,770 </t>
    </r>
    <r>
      <rPr>
        <sz val="11"/>
        <color indexed="8"/>
        <rFont val="Times New Roman"/>
        <family val="1"/>
        <charset val="204"/>
      </rPr>
      <t xml:space="preserve">тис.грн., орієнтовна дата заключення договору 20.11.19. </t>
    </r>
  </si>
  <si>
    <r>
      <rPr>
        <sz val="11"/>
        <color indexed="8"/>
        <rFont val="Times New Roman"/>
        <family val="1"/>
        <charset val="204"/>
      </rPr>
      <t>Придбання автомобіля сміттєвоза м. Рожищ</t>
    </r>
    <r>
      <rPr>
        <b/>
        <sz val="11"/>
        <color indexed="8"/>
        <rFont val="Times New Roman"/>
        <family val="1"/>
        <charset val="204"/>
      </rPr>
      <t>е</t>
    </r>
  </si>
  <si>
    <r>
      <t xml:space="preserve">Тендер не проведений, через відсутність фінансування та загрозу появи кредиторської запборгованості та не виконання замовником  умов </t>
    </r>
    <r>
      <rPr>
        <sz val="11"/>
        <color indexed="10"/>
        <rFont val="Times New Roman"/>
        <family val="1"/>
        <charset val="204"/>
      </rPr>
      <t>договору (</t>
    </r>
    <r>
      <rPr>
        <sz val="11"/>
        <color indexed="8"/>
        <rFont val="Times New Roman"/>
        <family val="1"/>
        <charset val="204"/>
      </rPr>
      <t>помісячний розпис: серпень - 20,0 тис.грн., верес.-груд. - по 45,0 тис.грн.)</t>
    </r>
  </si>
  <si>
    <r>
      <t xml:space="preserve">Капітальний ремонт ПМЦФЗН "Спорт для всіх" Покровської міської ради, розташованої за адресою: Донецька обл., м. Покровськ, </t>
    </r>
    <r>
      <rPr>
        <b/>
        <sz val="11"/>
        <color indexed="8"/>
        <rFont val="Times New Roman"/>
        <family val="1"/>
        <charset val="204"/>
      </rPr>
      <t>м-н Южний, 10</t>
    </r>
  </si>
  <si>
    <r>
      <t>Капітальний ремонт</t>
    </r>
    <r>
      <rPr>
        <b/>
        <sz val="11"/>
        <rFont val="Times New Roman"/>
        <family val="1"/>
        <charset val="204"/>
      </rPr>
      <t xml:space="preserve"> КЛПЗ “Покровська міська стоматологічна поліклініка”,</t>
    </r>
    <r>
      <rPr>
        <sz val="11"/>
        <rFont val="Times New Roman"/>
        <family val="1"/>
        <charset val="204"/>
      </rPr>
      <t xml:space="preserve"> розташованого за адресою: 85300, Донецька обл., м. Покровськ, вул. Маршала Москаленка, 142</t>
    </r>
  </si>
  <si>
    <r>
      <t>Капітальний ремонт</t>
    </r>
    <r>
      <rPr>
        <b/>
        <sz val="11"/>
        <rFont val="Times New Roman"/>
        <family val="1"/>
        <charset val="204"/>
      </rPr>
      <t xml:space="preserve"> загальноосвітньої школи I—III ступенів №2</t>
    </r>
    <r>
      <rPr>
        <sz val="11"/>
        <rFont val="Times New Roman"/>
        <family val="1"/>
        <charset val="204"/>
      </rPr>
      <t xml:space="preserve"> Покровської міської ради Донецької області, розташованої за адресою: 85300, Донецька обл.,м. Покровськ, м-н Південний, 35</t>
    </r>
  </si>
  <si>
    <r>
      <t xml:space="preserve">Капітальний ремонт </t>
    </r>
    <r>
      <rPr>
        <b/>
        <sz val="11"/>
        <rFont val="Times New Roman"/>
        <family val="1"/>
        <charset val="204"/>
      </rPr>
      <t>дошкільного навчального закладу № 5 “Івушка”</t>
    </r>
    <r>
      <rPr>
        <sz val="11"/>
        <rFont val="Times New Roman"/>
        <family val="1"/>
        <charset val="204"/>
      </rPr>
      <t xml:space="preserve"> Покровської міської ради Донецької області, за адресою: Донецька область, м. Покровськ, вул. Захисників України, 33, (продовження робіт)</t>
    </r>
  </si>
  <si>
    <r>
      <t xml:space="preserve">Капітальний ремонт </t>
    </r>
    <r>
      <rPr>
        <b/>
        <sz val="11"/>
        <rFont val="Times New Roman"/>
        <family val="1"/>
        <charset val="204"/>
      </rPr>
      <t>КПСМНЗ “Покровська музична школа ім. М.Д.Леонтовича”,</t>
    </r>
    <r>
      <rPr>
        <sz val="11"/>
        <rFont val="Times New Roman"/>
        <family val="1"/>
        <charset val="204"/>
      </rPr>
      <t xml:space="preserve"> за адресою: Донецька обл., м. Покровськ, вул. Поштова, 2</t>
    </r>
  </si>
  <si>
    <r>
      <t xml:space="preserve">Капітальний ремонт </t>
    </r>
    <r>
      <rPr>
        <b/>
        <sz val="11"/>
        <rFont val="Times New Roman"/>
        <family val="1"/>
        <charset val="204"/>
      </rPr>
      <t>дошкільного навчального закладу № 11 “Чебурашка”</t>
    </r>
    <r>
      <rPr>
        <sz val="11"/>
        <rFont val="Times New Roman"/>
        <family val="1"/>
        <charset val="204"/>
      </rPr>
      <t xml:space="preserve"> Покровської міської ради Донецької області, за адресою: Донецька обл., м. Покровськ, вул. Шмідта, 4</t>
    </r>
  </si>
  <si>
    <r>
      <t xml:space="preserve">Капітальний ремонт </t>
    </r>
    <r>
      <rPr>
        <b/>
        <sz val="11"/>
        <rFont val="Times New Roman"/>
        <family val="1"/>
        <charset val="204"/>
      </rPr>
      <t>дошкільного навчального закладу № 15 “Дивограй”</t>
    </r>
    <r>
      <rPr>
        <sz val="11"/>
        <rFont val="Times New Roman"/>
        <family val="1"/>
        <charset val="204"/>
      </rPr>
      <t xml:space="preserve"> Покровської міської ради Донецької області (перший корпус), за адресою: Донецька обл., м. Родинське, вул. Миру, 13</t>
    </r>
  </si>
  <si>
    <r>
      <t xml:space="preserve">Капітальний ремонт корпусу </t>
    </r>
    <r>
      <rPr>
        <b/>
        <sz val="11"/>
        <rFont val="Times New Roman"/>
        <family val="1"/>
        <charset val="204"/>
      </rPr>
      <t>Родинської міської лікарні</t>
    </r>
    <r>
      <rPr>
        <sz val="11"/>
        <rFont val="Times New Roman"/>
        <family val="1"/>
        <charset val="204"/>
      </rPr>
      <t>, за адресою: Донецька обл., м. Родинське, вул. Запорізька, 5-а</t>
    </r>
  </si>
  <si>
    <r>
      <t>Капітальний ремонт КЗ “</t>
    </r>
    <r>
      <rPr>
        <b/>
        <sz val="11"/>
        <rFont val="Times New Roman"/>
        <family val="1"/>
        <charset val="204"/>
      </rPr>
      <t>Клуб ім. В. М. Комарова</t>
    </r>
    <r>
      <rPr>
        <sz val="11"/>
        <rFont val="Times New Roman"/>
        <family val="1"/>
        <charset val="204"/>
      </rPr>
      <t>”, за адресою: Донецька обл., м. Покровськ, вул. Київська, 123</t>
    </r>
  </si>
  <si>
    <r>
      <t xml:space="preserve">Капітальний ремонт покрівлі </t>
    </r>
    <r>
      <rPr>
        <b/>
        <sz val="11"/>
        <rFont val="Times New Roman"/>
        <family val="1"/>
        <charset val="204"/>
      </rPr>
      <t>дошкільного навчального закладу № 8 “Ластівка”</t>
    </r>
    <r>
      <rPr>
        <sz val="11"/>
        <rFont val="Times New Roman"/>
        <family val="1"/>
        <charset val="204"/>
      </rPr>
      <t xml:space="preserve"> Покровської міської ради Донецької області, за адресою: Донецька обл., м. Покровськ, м-н Південний</t>
    </r>
  </si>
  <si>
    <r>
      <t xml:space="preserve">Капітальний ремонт внутрішніх приміщень </t>
    </r>
    <r>
      <rPr>
        <b/>
        <sz val="11"/>
        <rFont val="Times New Roman"/>
        <family val="1"/>
        <charset val="204"/>
      </rPr>
      <t xml:space="preserve">дошкільного навчального закладу № 7 “Топольок” </t>
    </r>
    <r>
      <rPr>
        <sz val="11"/>
        <rFont val="Times New Roman"/>
        <family val="1"/>
        <charset val="204"/>
      </rPr>
      <t>Покровської міської ради Донецької області, за адресою:Донецька обл., м. Покровськ, вул. Шибанкова,11</t>
    </r>
  </si>
  <si>
    <r>
      <t xml:space="preserve">Капітальний ремонт внутрішніх приміщень </t>
    </r>
    <r>
      <rPr>
        <b/>
        <sz val="11"/>
        <rFont val="Times New Roman"/>
        <family val="1"/>
        <charset val="204"/>
      </rPr>
      <t>дошкільного навчального закладу № 6 “Сонечко”</t>
    </r>
    <r>
      <rPr>
        <sz val="11"/>
        <rFont val="Times New Roman"/>
        <family val="1"/>
        <charset val="204"/>
      </rPr>
      <t xml:space="preserve"> Покровської міської ради Донецької області, за адресою: Донецька обл., м. Покровськ, вул. Поштова, 7</t>
    </r>
  </si>
  <si>
    <r>
      <t xml:space="preserve">Капітальний ремонт </t>
    </r>
    <r>
      <rPr>
        <b/>
        <sz val="11"/>
        <rFont val="Times New Roman"/>
        <family val="1"/>
        <charset val="204"/>
      </rPr>
      <t xml:space="preserve">загальноосвітньої школи I—II ступенів № 15 </t>
    </r>
    <r>
      <rPr>
        <sz val="11"/>
        <rFont val="Times New Roman"/>
        <family val="1"/>
        <charset val="204"/>
      </rPr>
      <t>Покровської міської ради Донецької області, за адресою: Донецька обл., м. Покровськ, вул. Гоголя, 2а</t>
    </r>
  </si>
  <si>
    <r>
      <t>Капітальний ремонт</t>
    </r>
    <r>
      <rPr>
        <b/>
        <sz val="11"/>
        <rFont val="Times New Roman"/>
        <family val="1"/>
        <charset val="204"/>
      </rPr>
      <t xml:space="preserve"> Шевченківської загальноосвітньої школи I—III ступенів № 33 </t>
    </r>
    <r>
      <rPr>
        <sz val="11"/>
        <rFont val="Times New Roman"/>
        <family val="1"/>
        <charset val="204"/>
      </rPr>
      <t>Покровської міської ради Донецької області (фасад), за адресою: Донецька обл., м. Покровськ, смт. Шевченко, вул. Шкільна, 2</t>
    </r>
  </si>
  <si>
    <r>
      <t xml:space="preserve">Капітальний ремонт покрівлі </t>
    </r>
    <r>
      <rPr>
        <b/>
        <sz val="11"/>
        <rFont val="Times New Roman"/>
        <family val="1"/>
        <charset val="204"/>
      </rPr>
      <t>Родинської загальноосвітньої школи I—II ступенів № 36</t>
    </r>
    <r>
      <rPr>
        <sz val="11"/>
        <rFont val="Times New Roman"/>
        <family val="1"/>
        <charset val="204"/>
      </rPr>
      <t xml:space="preserve"> Покровської міської ради Донецької області, за адресою: Донецька обл., м. Родинське, вул. Миру, 2</t>
    </r>
  </si>
  <si>
    <r>
      <t>Капітальний ремонт господарсько-питного водопроводу по пров.</t>
    </r>
    <r>
      <rPr>
        <sz val="11"/>
        <rFont val="Times New Roman"/>
        <family val="1"/>
        <charset val="204"/>
      </rPr>
      <t xml:space="preserve"> Чехова </t>
    </r>
    <r>
      <rPr>
        <sz val="11"/>
        <color indexed="8"/>
        <rFont val="Times New Roman"/>
        <family val="1"/>
        <charset val="204"/>
      </rPr>
      <t>в м. Василівка Запорізької області.</t>
    </r>
  </si>
  <si>
    <r>
      <t xml:space="preserve"> "Реконструкція діючого міського трубопроводу питної води по вул.Заводска (від вул.Училищна до вул. Пощтова) в м.Болград" </t>
    </r>
    <r>
      <rPr>
        <u/>
        <sz val="11"/>
        <rFont val="Times New Roman"/>
        <family val="1"/>
        <charset val="204"/>
      </rPr>
      <t>(Постанова КМУ № 365-р від 05.06.2019р.)</t>
    </r>
  </si>
  <si>
    <r>
      <t>Капітальний ремонт</t>
    </r>
    <r>
      <rPr>
        <b/>
        <sz val="11"/>
        <rFont val="Times New Roman"/>
        <family val="1"/>
        <charset val="204"/>
      </rPr>
      <t xml:space="preserve"> </t>
    </r>
    <r>
      <rPr>
        <sz val="11"/>
        <rFont val="Times New Roman"/>
        <family val="1"/>
        <charset val="204"/>
      </rPr>
      <t>спортивного майданчика на території закладу загальної освіти №8 по вул. Озерна, 29 в м. Шостка</t>
    </r>
  </si>
  <si>
    <r>
      <t xml:space="preserve">Капітальний ремонт приміщення </t>
    </r>
    <r>
      <rPr>
        <sz val="11"/>
        <color indexed="10"/>
        <rFont val="Times New Roman"/>
        <family val="1"/>
        <charset val="204"/>
      </rPr>
      <t xml:space="preserve">сільської лікарської амбулаторії </t>
    </r>
    <r>
      <rPr>
        <sz val="11"/>
        <color indexed="8"/>
        <rFont val="Times New Roman"/>
        <family val="1"/>
        <charset val="204"/>
      </rPr>
      <t>у с. Вересоч комунального некомерційного підприємства "Центр первинної медико-санітарної допомоги Куликівської елищної ради" за адресою: вул. Перемоги, с. Вересоч Куликівського району Чернігівської області</t>
    </r>
  </si>
  <si>
    <r>
      <t xml:space="preserve">Капітальний ремонт будівлі </t>
    </r>
    <r>
      <rPr>
        <sz val="11"/>
        <color indexed="10"/>
        <rFont val="Times New Roman"/>
        <family val="1"/>
        <charset val="204"/>
      </rPr>
      <t>сільської</t>
    </r>
    <r>
      <rPr>
        <sz val="11"/>
        <color indexed="8"/>
        <rFont val="Times New Roman"/>
        <family val="1"/>
        <charset val="204"/>
      </rPr>
      <t xml:space="preserve"> лікарської амбулаторії комунального некомерційного підприємства "Куликівський центр первинної медико-санітарної допомоги" за адресою: вул. Перемоги, 34, с. Вересоч Куликівського району Чернігівської області</t>
    </r>
  </si>
  <si>
    <t>Громади</t>
  </si>
  <si>
    <t>Джерело</t>
  </si>
  <si>
    <t>Субвенція на соціально-економічний розвиток</t>
  </si>
  <si>
    <t>Місцеві бюджети</t>
  </si>
  <si>
    <t>Дофінансування робіт з "Реконструкція парку культури і відпочинку смт. Літин, Вінницької області" у розмірі 350 т. грн. з коштів субвенції соц. Економ</t>
  </si>
  <si>
    <t>Вінницька область</t>
  </si>
  <si>
    <t>Волинська область</t>
  </si>
  <si>
    <t>Капітальний ремонт будівель водопровідної насосної станції ІІ підйому по вул. Чернишевського, 35 в м.Білопілля, Сумської області (Розпорядження.№39-р від23.01.2019р-751,00грн., роз №365-р від 05.06.19р.-270,00 грн,ро№500-р.-225,00грн.)</t>
  </si>
  <si>
    <t>«Капітальний ремонт (заміна віконних та дверних  блоків) будівлі Білопільського дошкільного навчального закладу (ясла-садок) «Зірочка» Білопільської міської ради Сумської області по вул. Старопутивльська,32 в м. Білопілля Сумської області» (Роз. № 365-р від 05.06.19р.-62,00 грн., роз № 39-р від 23.01.19р.-175,00 грн.)</t>
  </si>
  <si>
    <t xml:space="preserve">Реконструкція об’єкту: “Встановлення обладнання на прибудинковій території по вул. Шевченка, 112А  м. Чернігів (з виготовленням проектної документації) </t>
  </si>
  <si>
    <t xml:space="preserve">Реконструкція об’єкту: “Встановлення обладнання на прибудинковій території по вул. Рокоссовського, 3  м. Чернігів (з виготовленням проектної документації) </t>
  </si>
  <si>
    <r>
      <rPr>
        <b/>
        <sz val="11"/>
        <color indexed="8"/>
        <rFont val="Times New Roman"/>
        <family val="1"/>
        <charset val="204"/>
      </rPr>
      <t xml:space="preserve"> </t>
    </r>
    <r>
      <rPr>
        <sz val="11"/>
        <color indexed="8"/>
        <rFont val="Times New Roman"/>
        <family val="1"/>
        <charset val="204"/>
      </rPr>
      <t>Реконструкція тротуарів по вул. Незалежності в м. Рожище</t>
    </r>
  </si>
  <si>
    <r>
      <rPr>
        <b/>
        <sz val="11"/>
        <color indexed="8"/>
        <rFont val="Times New Roman"/>
        <family val="1"/>
        <charset val="204"/>
      </rPr>
      <t xml:space="preserve">     </t>
    </r>
    <r>
      <rPr>
        <sz val="11"/>
        <color indexed="8"/>
        <rFont val="Times New Roman"/>
        <family val="1"/>
        <charset val="204"/>
      </rPr>
      <t>Придбання об’єктів благоустрою для Володимир-Волинської дитячої художньої школи імені Миколи Рокицького за адресою: вул. Устилузька, 54, м. Володимир-Волинський</t>
    </r>
  </si>
  <si>
    <t>Інформація про стан фінансування проектів за рахунок коштів субвенції з державного бюджету місцевим бюджетам на здійснення заходів щодо соціально-економічного розвитку окремих територій, передбаченої розпорядженням КМУ № 500-р, та перехідних залишків цієї субвенції за 2018 рік</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</si>
</sst>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_-;_-* &quot;-&quot;??_₴_-;_-@_-"/>
    <numFmt numFmtId="164" formatCode="#,##0.0"/>
    <numFmt numFmtId="165" formatCode="#,##0.000"/>
    <numFmt numFmtId="166" formatCode="0.0"/>
    <numFmt numFmtId="167" formatCode="_-* #,##0.00\ _₽_-;\-* #,##0.00\ _₽_-;_-* &quot;-&quot;??\ _₽_-;_-@_-"/>
    <numFmt numFmtId="168" formatCode="#,##0_ ;\-#,##0\ "/>
    <numFmt numFmtId="169" formatCode="#,##0.00000"/>
    <numFmt numFmtId="170" formatCode="0.000"/>
    <numFmt numFmtId="171" formatCode="_-* #,##0_р_._-;\-* #,##0_р_._-;_-* &quot;-&quot;??_р_._-;_-@_-"/>
    <numFmt numFmtId="172" formatCode="_-* #,##0.000_₴_-;\-* #,##0.000_₴_-;_-* &quot;-&quot;??_₴_-;_-@_-"/>
  </numFmts>
  <fonts count="26" x14ac:knownFonts="1">
    <font>
      <sz val="11"/>
      <color theme="1"/>
      <name val="Calibri"/>
      <family val="2"/>
      <charset val="204"/>
      <scheme val="minor"/>
    </font>
    <font>
      <sz val="11"/>
      <color indexed="8"/>
      <name val="Calibri"/>
      <family val="2"/>
      <charset val="204"/>
    </font>
    <font>
      <sz val="10"/>
      <name val="Times New Roman"/>
      <family val="1"/>
      <charset val="204"/>
    </font>
    <font>
      <b/>
      <sz val="11"/>
      <color indexed="8"/>
      <name val="Times New Roman"/>
      <family val="1"/>
      <charset val="204"/>
    </font>
    <font>
      <sz val="11"/>
      <color indexed="8"/>
      <name val="Times New Roman"/>
      <family val="1"/>
      <charset val="204"/>
    </font>
    <font>
      <sz val="10"/>
      <name val="Arial Cyr"/>
      <family val="2"/>
      <charset val="204"/>
    </font>
    <font>
      <sz val="10"/>
      <name val="Arial Cyr"/>
      <charset val="204"/>
    </font>
    <font>
      <sz val="10"/>
      <name val="Arial"/>
      <family val="2"/>
      <charset val="204"/>
    </font>
    <font>
      <sz val="11"/>
      <name val="Times New Roman"/>
      <family val="1"/>
      <charset val="204"/>
    </font>
    <font>
      <sz val="10"/>
      <name val="Helv"/>
      <charset val="204"/>
    </font>
    <font>
      <sz val="10"/>
      <color indexed="8"/>
      <name val="Arial"/>
      <family val="2"/>
      <charset val="204"/>
    </font>
    <font>
      <b/>
      <sz val="9"/>
      <color indexed="81"/>
      <name val="Tahoma"/>
      <family val="2"/>
      <charset val="204"/>
    </font>
    <font>
      <sz val="9"/>
      <color indexed="81"/>
      <name val="Tahoma"/>
      <family val="2"/>
      <charset val="204"/>
    </font>
    <font>
      <sz val="11"/>
      <color rgb="FF000000"/>
      <name val="Calibri"/>
      <family val="2"/>
      <charset val="204"/>
    </font>
    <font>
      <u/>
      <sz val="11"/>
      <color theme="10"/>
      <name val="Calibri"/>
      <family val="2"/>
      <charset val="204"/>
      <scheme val="minor"/>
    </font>
    <font>
      <sz val="11"/>
      <color theme="1"/>
      <name val="Calibri"/>
      <family val="2"/>
      <charset val="1"/>
      <scheme val="minor"/>
    </font>
    <font>
      <sz val="11"/>
      <color theme="1"/>
      <name val="Times New Roman"/>
      <family val="1"/>
      <charset val="204"/>
    </font>
    <font>
      <b/>
      <sz val="11"/>
      <color indexed="10"/>
      <name val="Times New Roman"/>
      <family val="1"/>
      <charset val="204"/>
    </font>
    <font>
      <b/>
      <sz val="11"/>
      <name val="Times New Roman"/>
      <family val="1"/>
      <charset val="204"/>
    </font>
    <font>
      <sz val="11"/>
      <color indexed="10"/>
      <name val="Times New Roman"/>
      <family val="1"/>
      <charset val="204"/>
    </font>
    <font>
      <u/>
      <sz val="11"/>
      <name val="Times New Roman"/>
      <family val="1"/>
      <charset val="204"/>
    </font>
    <font>
      <sz val="11"/>
      <color indexed="63"/>
      <name val="Times New Roman"/>
      <family val="1"/>
      <charset val="204"/>
    </font>
    <font>
      <u/>
      <sz val="11"/>
      <color indexed="8"/>
      <name val="Times New Roman"/>
      <family val="1"/>
      <charset val="204"/>
    </font>
    <font>
      <b/>
      <sz val="14"/>
      <color theme="1"/>
      <name val="Times New Roman"/>
      <family val="1"/>
      <charset val="204"/>
    </font>
    <font>
      <b/>
      <sz val="11"/>
      <color rgb="FFFF0000"/>
      <name val="Times New Roman"/>
      <family val="1"/>
      <charset val="204"/>
    </font>
    <font>
      <b/>
      <sz val="11"/>
      <color theme="1"/>
      <name val="Times New Roman"/>
      <family val="1"/>
      <charset val="204"/>
    </font>
  </fonts>
  <fills count="2">
    <fill>
      <patternFill patternType="none"/>
    </fill>
    <fill>
      <patternFill patternType="gray125"/>
    </fill>
  </fills>
  <borders count="4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s>
  <cellStyleXfs count="16">
    <xf numFmtId="0" fontId="0" fillId="0" borderId="0"/>
    <xf numFmtId="0" fontId="13" fillId="0" borderId="0" applyNumberFormat="0" applyBorder="0" applyProtection="0"/>
    <xf numFmtId="0" fontId="14" fillId="0" borderId="0" applyNumberFormat="0" applyFill="0" applyBorder="0" applyAlignment="0" applyProtection="0"/>
    <xf numFmtId="0" fontId="7" fillId="0" borderId="0"/>
    <xf numFmtId="0" fontId="10" fillId="0" borderId="0">
      <alignment vertical="top"/>
    </xf>
    <xf numFmtId="0" fontId="15" fillId="0" borderId="0"/>
    <xf numFmtId="0" fontId="6" fillId="0" borderId="0"/>
    <xf numFmtId="0" fontId="5" fillId="0" borderId="0"/>
    <xf numFmtId="0" fontId="7" fillId="0" borderId="0"/>
    <xf numFmtId="0" fontId="7" fillId="0" borderId="0"/>
    <xf numFmtId="0" fontId="6" fillId="0" borderId="0"/>
    <xf numFmtId="0" fontId="2" fillId="0" borderId="0"/>
    <xf numFmtId="9" fontId="1" fillId="0" borderId="0" applyFont="0" applyFill="0" applyBorder="0" applyAlignment="0" applyProtection="0"/>
    <xf numFmtId="0" fontId="9" fillId="0" borderId="0"/>
    <xf numFmtId="43" fontId="1" fillId="0" borderId="0" applyFont="0" applyFill="0" applyBorder="0" applyAlignment="0" applyProtection="0"/>
    <xf numFmtId="167" fontId="1" fillId="0" borderId="0" applyFont="0" applyFill="0" applyBorder="0" applyAlignment="0" applyProtection="0"/>
  </cellStyleXfs>
  <cellXfs count="483">
    <xf numFmtId="0" fontId="0" fillId="0" borderId="0" xfId="0"/>
    <xf numFmtId="0" fontId="16" fillId="0" borderId="10" xfId="0" applyFont="1" applyFill="1" applyBorder="1" applyAlignment="1">
      <alignment horizontal="center" vertical="center" wrapText="1"/>
    </xf>
    <xf numFmtId="0" fontId="3" fillId="0" borderId="24" xfId="0" applyFont="1" applyFill="1" applyBorder="1" applyAlignment="1">
      <alignment horizontal="center" vertical="center"/>
    </xf>
    <xf numFmtId="0" fontId="18" fillId="0" borderId="16" xfId="0" applyFont="1" applyFill="1" applyBorder="1" applyAlignment="1">
      <alignment horizontal="center" vertical="center" wrapText="1"/>
    </xf>
    <xf numFmtId="0" fontId="16" fillId="0" borderId="0" xfId="0" applyFont="1" applyFill="1"/>
    <xf numFmtId="0" fontId="16" fillId="0" borderId="1" xfId="0" applyFont="1" applyFill="1" applyBorder="1" applyAlignment="1">
      <alignment horizontal="center" vertical="center"/>
    </xf>
    <xf numFmtId="0" fontId="4" fillId="0" borderId="2" xfId="0" applyFont="1" applyFill="1" applyBorder="1" applyAlignment="1">
      <alignment wrapText="1"/>
    </xf>
    <xf numFmtId="0" fontId="16" fillId="0" borderId="2" xfId="0" applyFont="1" applyFill="1" applyBorder="1"/>
    <xf numFmtId="0" fontId="16" fillId="0" borderId="9"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9" xfId="0" applyFont="1" applyFill="1" applyBorder="1"/>
    <xf numFmtId="0" fontId="4" fillId="0" borderId="10"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1" fontId="18" fillId="0" borderId="0" xfId="0" applyNumberFormat="1" applyFont="1" applyFill="1" applyAlignment="1">
      <alignment horizontal="left"/>
    </xf>
    <xf numFmtId="0" fontId="4" fillId="0" borderId="9" xfId="0" applyFont="1" applyFill="1" applyBorder="1" applyAlignment="1">
      <alignment horizontal="left" vertical="center" wrapText="1"/>
    </xf>
    <xf numFmtId="0" fontId="4" fillId="0" borderId="7" xfId="0" applyFont="1" applyFill="1" applyBorder="1" applyAlignment="1">
      <alignment horizontal="left" vertical="center" wrapText="1"/>
    </xf>
    <xf numFmtId="166" fontId="4" fillId="0" borderId="7" xfId="0" applyNumberFormat="1" applyFont="1" applyFill="1" applyBorder="1" applyAlignment="1">
      <alignment horizontal="center" vertical="center"/>
    </xf>
    <xf numFmtId="0" fontId="4" fillId="0" borderId="9" xfId="0" applyFont="1" applyFill="1" applyBorder="1" applyAlignment="1">
      <alignment horizontal="center" vertical="center"/>
    </xf>
    <xf numFmtId="1" fontId="8" fillId="0" borderId="1" xfId="15" applyNumberFormat="1" applyFont="1" applyFill="1" applyBorder="1" applyAlignment="1">
      <alignment horizontal="center" vertical="center" wrapText="1"/>
    </xf>
    <xf numFmtId="1" fontId="8" fillId="0" borderId="2" xfId="15" applyNumberFormat="1" applyFont="1" applyFill="1" applyBorder="1" applyAlignment="1">
      <alignment horizontal="center" vertical="center" wrapText="1"/>
    </xf>
    <xf numFmtId="4" fontId="8" fillId="0" borderId="2" xfId="15" applyNumberFormat="1" applyFont="1" applyFill="1" applyBorder="1" applyAlignment="1">
      <alignment horizontal="center" vertical="center" wrapText="1"/>
    </xf>
    <xf numFmtId="168" fontId="8" fillId="0" borderId="2" xfId="15" applyNumberFormat="1" applyFont="1" applyFill="1" applyBorder="1" applyAlignment="1">
      <alignment horizontal="center" vertical="center" wrapText="1"/>
    </xf>
    <xf numFmtId="3" fontId="8" fillId="0" borderId="2" xfId="15" applyNumberFormat="1" applyFont="1" applyFill="1" applyBorder="1" applyAlignment="1">
      <alignment horizontal="center" vertical="center" wrapText="1"/>
    </xf>
    <xf numFmtId="1" fontId="8" fillId="0" borderId="4" xfId="15" applyNumberFormat="1" applyFont="1" applyFill="1" applyBorder="1" applyAlignment="1">
      <alignment horizontal="center" vertical="center" wrapText="1"/>
    </xf>
    <xf numFmtId="169" fontId="4" fillId="0" borderId="2" xfId="0" applyNumberFormat="1"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9" fontId="4" fillId="0" borderId="2" xfId="0" applyNumberFormat="1" applyFont="1" applyFill="1" applyBorder="1" applyAlignment="1">
      <alignment horizontal="center" vertical="center"/>
    </xf>
    <xf numFmtId="0" fontId="4" fillId="0" borderId="0" xfId="0" applyFont="1" applyFill="1"/>
    <xf numFmtId="0" fontId="4" fillId="0" borderId="7" xfId="0" applyFont="1" applyFill="1" applyBorder="1" applyAlignment="1">
      <alignment horizontal="center" vertical="center"/>
    </xf>
    <xf numFmtId="4" fontId="4" fillId="0" borderId="7" xfId="0" applyNumberFormat="1" applyFont="1" applyFill="1" applyBorder="1" applyAlignment="1">
      <alignment horizontal="center" vertical="center"/>
    </xf>
    <xf numFmtId="166" fontId="4" fillId="0" borderId="9" xfId="0" applyNumberFormat="1" applyFont="1" applyFill="1" applyBorder="1" applyAlignment="1">
      <alignment horizontal="center" vertical="center"/>
    </xf>
    <xf numFmtId="49" fontId="4" fillId="0" borderId="2" xfId="0" applyNumberFormat="1" applyFont="1" applyFill="1" applyBorder="1" applyAlignment="1">
      <alignment horizontal="left" vertical="center" wrapText="1"/>
    </xf>
    <xf numFmtId="9" fontId="4" fillId="0" borderId="9" xfId="0" applyNumberFormat="1" applyFont="1" applyFill="1" applyBorder="1" applyAlignment="1">
      <alignment horizontal="center" vertical="center"/>
    </xf>
    <xf numFmtId="9" fontId="4" fillId="0" borderId="7" xfId="0" applyNumberFormat="1" applyFont="1" applyFill="1" applyBorder="1" applyAlignment="1">
      <alignment horizontal="center" vertical="center"/>
    </xf>
    <xf numFmtId="0" fontId="4" fillId="0" borderId="4" xfId="0" applyFont="1" applyFill="1" applyBorder="1" applyAlignment="1">
      <alignment horizontal="left" vertical="center" wrapText="1"/>
    </xf>
    <xf numFmtId="2" fontId="4" fillId="0" borderId="4"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xf>
    <xf numFmtId="165" fontId="4" fillId="0" borderId="9" xfId="0" applyNumberFormat="1" applyFont="1" applyFill="1" applyBorder="1" applyAlignment="1">
      <alignment horizontal="center" vertical="center" wrapText="1"/>
    </xf>
    <xf numFmtId="3" fontId="4" fillId="0" borderId="9" xfId="0" applyNumberFormat="1" applyFont="1" applyFill="1" applyBorder="1" applyAlignment="1">
      <alignment horizontal="center" vertical="center"/>
    </xf>
    <xf numFmtId="0" fontId="4" fillId="0" borderId="10" xfId="0" applyFont="1" applyFill="1" applyBorder="1" applyAlignment="1">
      <alignment horizontal="left" vertical="center" wrapText="1"/>
    </xf>
    <xf numFmtId="0" fontId="8" fillId="0" borderId="7" xfId="0" applyFont="1" applyFill="1" applyBorder="1" applyAlignment="1">
      <alignment horizontal="left" vertical="center" wrapText="1"/>
    </xf>
    <xf numFmtId="166" fontId="4" fillId="0" borderId="7" xfId="0" applyNumberFormat="1" applyFont="1" applyFill="1" applyBorder="1" applyAlignment="1">
      <alignment horizontal="center" vertical="center" wrapText="1"/>
    </xf>
    <xf numFmtId="0" fontId="8" fillId="0" borderId="9" xfId="0" applyFont="1" applyFill="1" applyBorder="1" applyAlignment="1">
      <alignment horizontal="left" vertical="center" wrapText="1"/>
    </xf>
    <xf numFmtId="166" fontId="4" fillId="0" borderId="9" xfId="0" applyNumberFormat="1" applyFont="1" applyFill="1" applyBorder="1" applyAlignment="1">
      <alignment horizontal="center" vertical="center" wrapText="1"/>
    </xf>
    <xf numFmtId="3" fontId="8" fillId="0" borderId="14" xfId="0" applyNumberFormat="1" applyFont="1" applyFill="1" applyBorder="1" applyAlignment="1">
      <alignment horizontal="center" vertical="center" wrapText="1"/>
    </xf>
    <xf numFmtId="169" fontId="8" fillId="0" borderId="2" xfId="0" applyNumberFormat="1" applyFont="1" applyFill="1" applyBorder="1" applyAlignment="1">
      <alignment horizontal="left" vertical="center" wrapText="1"/>
    </xf>
    <xf numFmtId="164" fontId="8" fillId="0" borderId="2" xfId="0" applyNumberFormat="1" applyFont="1" applyFill="1" applyBorder="1" applyAlignment="1">
      <alignment horizontal="center" vertical="center" wrapText="1"/>
    </xf>
    <xf numFmtId="169" fontId="8" fillId="0" borderId="9" xfId="0" applyNumberFormat="1" applyFont="1" applyFill="1" applyBorder="1" applyAlignment="1">
      <alignment horizontal="left" vertical="center" wrapText="1"/>
    </xf>
    <xf numFmtId="164" fontId="8" fillId="0" borderId="9"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4" xfId="0" applyFont="1" applyFill="1" applyBorder="1" applyAlignment="1">
      <alignment horizontal="center" vertical="center"/>
    </xf>
    <xf numFmtId="170" fontId="4" fillId="0" borderId="7" xfId="0" applyNumberFormat="1" applyFont="1" applyFill="1" applyBorder="1" applyAlignment="1">
      <alignment horizontal="center" vertical="center"/>
    </xf>
    <xf numFmtId="170" fontId="4" fillId="0" borderId="2" xfId="0" applyNumberFormat="1" applyFont="1" applyFill="1" applyBorder="1" applyAlignment="1">
      <alignment horizontal="center" vertical="center"/>
    </xf>
    <xf numFmtId="1" fontId="4" fillId="0" borderId="2" xfId="0" applyNumberFormat="1" applyFont="1" applyFill="1" applyBorder="1" applyAlignment="1">
      <alignment horizontal="center" vertical="center"/>
    </xf>
    <xf numFmtId="1" fontId="4" fillId="0" borderId="9" xfId="0" applyNumberFormat="1" applyFont="1" applyFill="1" applyBorder="1" applyAlignment="1">
      <alignment horizontal="center" vertical="center"/>
    </xf>
    <xf numFmtId="166" fontId="4" fillId="0" borderId="2" xfId="0" applyNumberFormat="1" applyFont="1" applyFill="1" applyBorder="1" applyAlignment="1">
      <alignment horizontal="center" vertical="center" wrapText="1"/>
    </xf>
    <xf numFmtId="166" fontId="4" fillId="0" borderId="2"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wrapText="1"/>
    </xf>
    <xf numFmtId="0" fontId="4" fillId="0" borderId="7" xfId="5" applyFont="1" applyFill="1" applyBorder="1" applyAlignment="1">
      <alignment horizontal="center" vertical="center" wrapText="1"/>
    </xf>
    <xf numFmtId="10" fontId="4" fillId="0" borderId="7" xfId="5" applyNumberFormat="1" applyFont="1" applyFill="1" applyBorder="1" applyAlignment="1">
      <alignment horizontal="center" vertical="center" wrapText="1"/>
    </xf>
    <xf numFmtId="2" fontId="4" fillId="0" borderId="7" xfId="5" applyNumberFormat="1" applyFont="1" applyFill="1" applyBorder="1" applyAlignment="1">
      <alignment horizontal="center" vertical="center" wrapText="1"/>
    </xf>
    <xf numFmtId="0" fontId="4" fillId="0" borderId="2" xfId="5" applyFont="1" applyFill="1" applyBorder="1" applyAlignment="1">
      <alignment horizontal="center" vertical="center" wrapText="1"/>
    </xf>
    <xf numFmtId="10" fontId="4" fillId="0" borderId="2" xfId="5" applyNumberFormat="1" applyFont="1" applyFill="1" applyBorder="1" applyAlignment="1">
      <alignment horizontal="center" vertical="center" wrapText="1"/>
    </xf>
    <xf numFmtId="2" fontId="4" fillId="0" borderId="2" xfId="5" applyNumberFormat="1" applyFont="1" applyFill="1" applyBorder="1" applyAlignment="1">
      <alignment horizontal="center" vertical="center" wrapText="1"/>
    </xf>
    <xf numFmtId="0" fontId="8" fillId="0" borderId="2" xfId="5" applyFont="1" applyFill="1" applyBorder="1" applyAlignment="1">
      <alignment horizontal="left" vertical="center" wrapText="1"/>
    </xf>
    <xf numFmtId="1" fontId="4" fillId="0" borderId="2" xfId="5" applyNumberFormat="1" applyFont="1" applyFill="1" applyBorder="1" applyAlignment="1">
      <alignment horizontal="center" vertical="center" wrapText="1"/>
    </xf>
    <xf numFmtId="9" fontId="4" fillId="0" borderId="2" xfId="5" applyNumberFormat="1" applyFont="1" applyFill="1" applyBorder="1" applyAlignment="1">
      <alignment horizontal="center" vertical="center" wrapText="1"/>
    </xf>
    <xf numFmtId="1" fontId="4" fillId="0" borderId="9" xfId="5" applyNumberFormat="1" applyFont="1" applyFill="1" applyBorder="1" applyAlignment="1">
      <alignment horizontal="center" vertical="center" wrapText="1"/>
    </xf>
    <xf numFmtId="9" fontId="4" fillId="0" borderId="9" xfId="5" applyNumberFormat="1" applyFont="1" applyFill="1" applyBorder="1" applyAlignment="1">
      <alignment horizontal="center" vertical="center" wrapText="1"/>
    </xf>
    <xf numFmtId="2" fontId="4" fillId="0" borderId="9" xfId="5"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4" fillId="0" borderId="10" xfId="0" applyFont="1" applyFill="1" applyBorder="1" applyAlignment="1">
      <alignment horizontal="center" vertical="center"/>
    </xf>
    <xf numFmtId="166" fontId="4" fillId="0" borderId="10" xfId="0" applyNumberFormat="1" applyFont="1" applyFill="1" applyBorder="1" applyAlignment="1">
      <alignment horizontal="center" vertical="center"/>
    </xf>
    <xf numFmtId="9" fontId="4" fillId="0" borderId="4" xfId="0" applyNumberFormat="1" applyFont="1" applyFill="1" applyBorder="1" applyAlignment="1">
      <alignment horizontal="center" vertical="center"/>
    </xf>
    <xf numFmtId="0" fontId="4" fillId="0" borderId="20" xfId="0" applyFont="1" applyFill="1" applyBorder="1" applyAlignment="1">
      <alignment horizontal="center" vertical="center" wrapText="1"/>
    </xf>
    <xf numFmtId="0" fontId="4" fillId="0" borderId="20" xfId="0" applyFont="1" applyFill="1" applyBorder="1" applyAlignment="1">
      <alignment horizontal="center" vertical="center"/>
    </xf>
    <xf numFmtId="164" fontId="4" fillId="0" borderId="2" xfId="0" applyNumberFormat="1" applyFont="1" applyFill="1" applyBorder="1" applyAlignment="1">
      <alignment horizontal="center" vertical="center" wrapText="1"/>
    </xf>
    <xf numFmtId="0" fontId="4" fillId="0" borderId="2" xfId="1" applyFont="1" applyFill="1" applyBorder="1" applyAlignment="1">
      <alignment horizontal="left" vertical="center" wrapText="1"/>
    </xf>
    <xf numFmtId="0" fontId="4" fillId="0" borderId="2" xfId="1" applyFont="1" applyFill="1" applyBorder="1" applyAlignment="1">
      <alignment horizontal="center" vertical="center"/>
    </xf>
    <xf numFmtId="2" fontId="4" fillId="0" borderId="1" xfId="0" applyNumberFormat="1" applyFont="1" applyFill="1" applyBorder="1" applyAlignment="1">
      <alignment horizontal="center" vertical="center" wrapText="1"/>
    </xf>
    <xf numFmtId="164" fontId="4" fillId="0" borderId="7" xfId="0" applyNumberFormat="1" applyFont="1" applyFill="1" applyBorder="1" applyAlignment="1">
      <alignment horizontal="center" vertical="center" wrapText="1"/>
    </xf>
    <xf numFmtId="0" fontId="8" fillId="0" borderId="9" xfId="0" applyFont="1" applyFill="1" applyBorder="1" applyAlignment="1">
      <alignment horizontal="center" vertical="center"/>
    </xf>
    <xf numFmtId="164" fontId="4" fillId="0" borderId="9" xfId="0" applyNumberFormat="1" applyFont="1" applyFill="1" applyBorder="1" applyAlignment="1">
      <alignment horizontal="center" vertical="center" wrapText="1"/>
    </xf>
    <xf numFmtId="164" fontId="19" fillId="0" borderId="9" xfId="0" applyNumberFormat="1" applyFont="1" applyFill="1" applyBorder="1" applyAlignment="1">
      <alignment horizontal="center" vertical="center" wrapText="1"/>
    </xf>
    <xf numFmtId="0" fontId="4" fillId="0" borderId="20" xfId="0" applyFont="1" applyFill="1" applyBorder="1" applyAlignment="1">
      <alignment horizontal="left" vertical="center" wrapText="1"/>
    </xf>
    <xf numFmtId="164" fontId="4" fillId="0" borderId="20" xfId="0" applyNumberFormat="1"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2" fontId="4" fillId="0" borderId="7" xfId="0" applyNumberFormat="1" applyFont="1" applyFill="1" applyBorder="1" applyAlignment="1">
      <alignment horizontal="center" vertical="center" wrapText="1"/>
    </xf>
    <xf numFmtId="2" fontId="4" fillId="0" borderId="9"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66" fontId="4" fillId="0" borderId="1" xfId="0" applyNumberFormat="1" applyFont="1" applyFill="1" applyBorder="1" applyAlignment="1">
      <alignment horizontal="center" vertical="center"/>
    </xf>
    <xf numFmtId="166" fontId="4" fillId="0" borderId="4"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2" fontId="4" fillId="0" borderId="9" xfId="0" applyNumberFormat="1" applyFont="1" applyFill="1" applyBorder="1" applyAlignment="1">
      <alignment horizontal="center" vertical="center"/>
    </xf>
    <xf numFmtId="166" fontId="8" fillId="0" borderId="7" xfId="0" applyNumberFormat="1" applyFont="1" applyFill="1" applyBorder="1" applyAlignment="1">
      <alignment horizontal="center" vertical="center" wrapText="1"/>
    </xf>
    <xf numFmtId="166" fontId="8" fillId="0" borderId="2"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xf>
    <xf numFmtId="164" fontId="4" fillId="0" borderId="7"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164" fontId="4" fillId="0" borderId="2" xfId="0" applyNumberFormat="1" applyFont="1" applyFill="1" applyBorder="1" applyAlignment="1">
      <alignment horizontal="center" vertical="center"/>
    </xf>
    <xf numFmtId="0" fontId="8" fillId="0" borderId="0" xfId="0" applyFont="1" applyFill="1"/>
    <xf numFmtId="49" fontId="8" fillId="0" borderId="2" xfId="0" applyNumberFormat="1" applyFont="1" applyFill="1" applyBorder="1" applyAlignment="1">
      <alignment horizontal="center" vertical="center"/>
    </xf>
    <xf numFmtId="164" fontId="8" fillId="0" borderId="2" xfId="0" applyNumberFormat="1" applyFont="1" applyFill="1" applyBorder="1" applyAlignment="1">
      <alignment horizontal="center" vertical="center"/>
    </xf>
    <xf numFmtId="0" fontId="8" fillId="0" borderId="4" xfId="0" applyFont="1" applyFill="1" applyBorder="1" applyAlignment="1">
      <alignment horizontal="left" vertical="center" wrapText="1"/>
    </xf>
    <xf numFmtId="49" fontId="8" fillId="0" borderId="4" xfId="0" applyNumberFormat="1" applyFont="1" applyFill="1" applyBorder="1" applyAlignment="1">
      <alignment horizontal="center" vertical="center"/>
    </xf>
    <xf numFmtId="164" fontId="8" fillId="0" borderId="4" xfId="0" applyNumberFormat="1" applyFont="1" applyFill="1" applyBorder="1" applyAlignment="1">
      <alignment horizontal="center" vertical="center"/>
    </xf>
    <xf numFmtId="0" fontId="8" fillId="0" borderId="9" xfId="10" applyFont="1" applyFill="1" applyBorder="1" applyAlignment="1">
      <alignment horizontal="left" vertical="center" wrapText="1"/>
    </xf>
    <xf numFmtId="1" fontId="4" fillId="0" borderId="7" xfId="0" applyNumberFormat="1" applyFont="1" applyFill="1" applyBorder="1" applyAlignment="1">
      <alignment horizontal="center" vertical="center"/>
    </xf>
    <xf numFmtId="2" fontId="4" fillId="0" borderId="7" xfId="0" applyNumberFormat="1" applyFont="1" applyFill="1" applyBorder="1" applyAlignment="1">
      <alignment horizontal="center" vertical="center"/>
    </xf>
    <xf numFmtId="1" fontId="4" fillId="0" borderId="2"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8" fillId="0" borderId="7" xfId="8" applyFont="1" applyFill="1" applyBorder="1" applyAlignment="1">
      <alignment horizontal="left" vertical="center" wrapText="1"/>
    </xf>
    <xf numFmtId="0" fontId="8" fillId="0" borderId="2" xfId="8" applyFont="1" applyFill="1" applyBorder="1" applyAlignment="1">
      <alignment horizontal="left" vertical="center" wrapText="1"/>
    </xf>
    <xf numFmtId="4" fontId="4" fillId="0" borderId="2" xfId="13" applyNumberFormat="1" applyFont="1" applyFill="1" applyBorder="1" applyAlignment="1">
      <alignment horizontal="left" vertical="center" wrapText="1"/>
    </xf>
    <xf numFmtId="0" fontId="8" fillId="0" borderId="2" xfId="13" applyFont="1" applyFill="1" applyBorder="1" applyAlignment="1">
      <alignment horizontal="left" vertical="center" wrapText="1"/>
    </xf>
    <xf numFmtId="0" fontId="8" fillId="0" borderId="9" xfId="13"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7" xfId="7" applyFont="1" applyFill="1" applyBorder="1" applyAlignment="1">
      <alignment horizontal="left" vertical="center" wrapText="1"/>
    </xf>
    <xf numFmtId="0" fontId="8" fillId="0" borderId="2" xfId="7" applyFont="1" applyFill="1" applyBorder="1" applyAlignment="1">
      <alignment horizontal="left" vertical="center" wrapText="1"/>
    </xf>
    <xf numFmtId="0" fontId="8" fillId="0" borderId="4" xfId="11" applyFont="1" applyFill="1" applyBorder="1" applyAlignment="1">
      <alignment horizontal="left" vertical="center" wrapText="1"/>
    </xf>
    <xf numFmtId="0" fontId="8" fillId="0" borderId="2" xfId="6"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6" fillId="0" borderId="27"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25" fillId="0" borderId="24" xfId="0" applyFont="1" applyFill="1" applyBorder="1" applyAlignment="1">
      <alignment horizontal="center" vertical="center"/>
    </xf>
    <xf numFmtId="0" fontId="25" fillId="0" borderId="18" xfId="0" applyFont="1" applyFill="1" applyBorder="1"/>
    <xf numFmtId="0" fontId="25" fillId="0" borderId="16" xfId="0" applyFont="1" applyFill="1" applyBorder="1" applyAlignment="1">
      <alignment horizontal="center" vertical="center" wrapText="1"/>
    </xf>
    <xf numFmtId="0" fontId="18" fillId="0" borderId="24" xfId="0" applyFont="1" applyFill="1" applyBorder="1" applyAlignment="1">
      <alignment vertical="center" wrapText="1"/>
    </xf>
    <xf numFmtId="0" fontId="25" fillId="0" borderId="0" xfId="0" applyFont="1" applyFill="1"/>
    <xf numFmtId="0" fontId="16" fillId="0" borderId="0" xfId="0" applyFont="1" applyFill="1" applyAlignment="1">
      <alignment horizontal="center" vertical="center"/>
    </xf>
    <xf numFmtId="0" fontId="16" fillId="0" borderId="0" xfId="0" applyFont="1" applyFill="1" applyBorder="1" applyAlignment="1">
      <alignment horizontal="center" wrapText="1"/>
    </xf>
    <xf numFmtId="0" fontId="4" fillId="0" borderId="0" xfId="0" applyFont="1" applyFill="1" applyBorder="1" applyAlignment="1">
      <alignment horizontal="center" vertical="center" wrapText="1"/>
    </xf>
    <xf numFmtId="49" fontId="16" fillId="0" borderId="0" xfId="0" applyNumberFormat="1" applyFont="1" applyFill="1" applyBorder="1" applyAlignment="1">
      <alignment wrapText="1"/>
    </xf>
    <xf numFmtId="0" fontId="4" fillId="0" borderId="0" xfId="0" applyFont="1" applyFill="1" applyAlignment="1">
      <alignment horizontal="left"/>
    </xf>
    <xf numFmtId="0" fontId="3" fillId="0" borderId="16" xfId="0" applyFont="1" applyFill="1" applyBorder="1" applyAlignment="1">
      <alignment horizontal="center" vertical="center"/>
    </xf>
    <xf numFmtId="0" fontId="3" fillId="0" borderId="4" xfId="0" applyFont="1" applyFill="1" applyBorder="1" applyAlignment="1">
      <alignment horizontal="left" vertical="center" wrapText="1"/>
    </xf>
    <xf numFmtId="0" fontId="4" fillId="0" borderId="2" xfId="0" quotePrefix="1" applyFont="1" applyFill="1" applyBorder="1" applyAlignment="1">
      <alignment horizontal="left" vertical="center" wrapText="1"/>
    </xf>
    <xf numFmtId="0" fontId="16" fillId="0" borderId="7" xfId="0" applyFont="1" applyFill="1" applyBorder="1"/>
    <xf numFmtId="0" fontId="3" fillId="0" borderId="17" xfId="0" applyFont="1" applyFill="1" applyBorder="1" applyAlignment="1">
      <alignment wrapText="1"/>
    </xf>
    <xf numFmtId="0" fontId="3" fillId="0" borderId="17" xfId="0" applyFont="1" applyFill="1" applyBorder="1" applyAlignment="1">
      <alignment vertical="center" wrapText="1"/>
    </xf>
    <xf numFmtId="0" fontId="3" fillId="0" borderId="24" xfId="0" applyFont="1" applyFill="1" applyBorder="1" applyAlignment="1">
      <alignment vertical="center" wrapText="1"/>
    </xf>
    <xf numFmtId="0" fontId="4" fillId="0" borderId="14" xfId="0" applyFont="1" applyFill="1" applyBorder="1" applyAlignment="1">
      <alignment horizontal="center" vertical="center" wrapText="1"/>
    </xf>
    <xf numFmtId="0" fontId="3" fillId="0" borderId="16" xfId="0" applyFont="1" applyFill="1" applyBorder="1" applyAlignment="1">
      <alignment wrapText="1"/>
    </xf>
    <xf numFmtId="0" fontId="4" fillId="0" borderId="14" xfId="0" applyFont="1" applyFill="1" applyBorder="1" applyAlignment="1">
      <alignment horizontal="center" vertical="center"/>
    </xf>
    <xf numFmtId="2" fontId="8" fillId="0" borderId="4" xfId="0" applyNumberFormat="1" applyFont="1" applyFill="1" applyBorder="1" applyAlignment="1">
      <alignment horizontal="left" vertical="center" wrapText="1"/>
    </xf>
    <xf numFmtId="4" fontId="8" fillId="0" borderId="5" xfId="15" applyNumberFormat="1" applyFont="1" applyFill="1" applyBorder="1" applyAlignment="1">
      <alignment horizontal="center" vertical="center" wrapText="1"/>
    </xf>
    <xf numFmtId="4" fontId="8" fillId="0" borderId="42" xfId="15"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4" xfId="0" applyFont="1" applyFill="1" applyBorder="1" applyAlignment="1">
      <alignment horizontal="center" vertical="center" wrapText="1"/>
    </xf>
    <xf numFmtId="9" fontId="4" fillId="0" borderId="1" xfId="12" applyFont="1" applyFill="1" applyBorder="1" applyAlignment="1">
      <alignment horizontal="center" vertical="center"/>
    </xf>
    <xf numFmtId="9" fontId="4" fillId="0" borderId="2" xfId="12" applyFont="1" applyFill="1" applyBorder="1" applyAlignment="1">
      <alignment horizontal="center" vertical="center"/>
    </xf>
    <xf numFmtId="9" fontId="4" fillId="0" borderId="9" xfId="12" applyFont="1" applyFill="1" applyBorder="1" applyAlignment="1">
      <alignment horizontal="center" vertical="center"/>
    </xf>
    <xf numFmtId="170" fontId="4" fillId="0" borderId="4" xfId="0" applyNumberFormat="1" applyFont="1" applyFill="1" applyBorder="1" applyAlignment="1">
      <alignment horizontal="center" vertical="center"/>
    </xf>
    <xf numFmtId="9" fontId="4" fillId="0" borderId="7" xfId="12" applyFont="1" applyFill="1" applyBorder="1" applyAlignment="1">
      <alignment horizontal="center" vertical="center"/>
    </xf>
    <xf numFmtId="9" fontId="4" fillId="0" borderId="4" xfId="12" applyFont="1" applyFill="1" applyBorder="1" applyAlignment="1">
      <alignment horizontal="center" vertical="center"/>
    </xf>
    <xf numFmtId="0" fontId="25" fillId="0" borderId="24" xfId="0" applyFont="1" applyFill="1" applyBorder="1" applyAlignment="1">
      <alignment horizontal="center" vertical="center" wrapText="1"/>
    </xf>
    <xf numFmtId="0" fontId="8" fillId="0" borderId="14" xfId="0" applyFont="1" applyFill="1" applyBorder="1" applyAlignment="1">
      <alignment horizontal="left" vertical="center" wrapText="1"/>
    </xf>
    <xf numFmtId="2" fontId="4" fillId="0" borderId="14" xfId="0" applyNumberFormat="1" applyFont="1" applyFill="1" applyBorder="1" applyAlignment="1">
      <alignment horizontal="center" vertical="center"/>
    </xf>
    <xf numFmtId="0" fontId="3" fillId="0" borderId="14" xfId="0" applyFont="1" applyFill="1" applyBorder="1" applyAlignment="1">
      <alignment horizontal="left" vertical="center" wrapText="1"/>
    </xf>
    <xf numFmtId="2" fontId="4" fillId="0" borderId="14" xfId="0" applyNumberFormat="1" applyFont="1" applyFill="1" applyBorder="1" applyAlignment="1">
      <alignment horizontal="center" vertical="center" wrapText="1"/>
    </xf>
    <xf numFmtId="0" fontId="16" fillId="0" borderId="0" xfId="0" applyFont="1" applyFill="1" applyBorder="1"/>
    <xf numFmtId="0" fontId="16" fillId="0" borderId="0" xfId="0" applyFont="1" applyFill="1" applyAlignment="1">
      <alignment wrapText="1"/>
    </xf>
    <xf numFmtId="0" fontId="3" fillId="0" borderId="21" xfId="0" applyFont="1" applyFill="1" applyBorder="1" applyAlignment="1">
      <alignment horizontal="center" vertical="center" wrapText="1"/>
    </xf>
    <xf numFmtId="0" fontId="8" fillId="0" borderId="27" xfId="0" applyFont="1" applyFill="1" applyBorder="1" applyAlignment="1">
      <alignment horizontal="center" vertical="center"/>
    </xf>
    <xf numFmtId="0" fontId="3" fillId="0" borderId="17" xfId="0" applyFont="1" applyFill="1" applyBorder="1" applyAlignment="1">
      <alignment horizontal="center" vertical="center" wrapText="1"/>
    </xf>
    <xf numFmtId="0" fontId="16" fillId="0" borderId="32" xfId="0" applyFont="1" applyFill="1" applyBorder="1"/>
    <xf numFmtId="1" fontId="8" fillId="0" borderId="2" xfId="0" applyNumberFormat="1" applyFont="1" applyFill="1" applyBorder="1" applyAlignment="1">
      <alignment horizontal="center" vertical="center" wrapText="1"/>
    </xf>
    <xf numFmtId="166" fontId="8" fillId="0" borderId="9"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9" fontId="4" fillId="0" borderId="9" xfId="0" applyNumberFormat="1" applyFont="1" applyFill="1" applyBorder="1" applyAlignment="1">
      <alignment horizontal="center" vertical="center" wrapText="1"/>
    </xf>
    <xf numFmtId="0" fontId="25" fillId="0" borderId="17" xfId="0" applyFont="1" applyFill="1" applyBorder="1" applyAlignment="1">
      <alignment horizontal="center" vertical="center" wrapText="1"/>
    </xf>
    <xf numFmtId="0" fontId="8" fillId="0" borderId="10" xfId="0" applyFont="1" applyFill="1" applyBorder="1" applyAlignment="1">
      <alignment horizontal="center" vertical="center"/>
    </xf>
    <xf numFmtId="171" fontId="4" fillId="0" borderId="10" xfId="14" applyNumberFormat="1" applyFont="1" applyFill="1" applyBorder="1" applyAlignment="1">
      <alignment horizontal="center" vertical="center"/>
    </xf>
    <xf numFmtId="0" fontId="25" fillId="0" borderId="18" xfId="0" applyFont="1" applyFill="1" applyBorder="1" applyAlignment="1">
      <alignment horizontal="center" vertical="center" wrapText="1"/>
    </xf>
    <xf numFmtId="0" fontId="4" fillId="0" borderId="0" xfId="0" applyFont="1" applyFill="1" applyAlignment="1"/>
    <xf numFmtId="0" fontId="4" fillId="0" borderId="0" xfId="0" applyFont="1" applyFill="1" applyAlignment="1">
      <alignment horizontal="center" vertical="center" wrapText="1"/>
    </xf>
    <xf numFmtId="0" fontId="4" fillId="0" borderId="0" xfId="1" applyFont="1" applyFill="1"/>
    <xf numFmtId="49" fontId="16" fillId="0" borderId="0" xfId="0" applyNumberFormat="1" applyFont="1" applyFill="1" applyAlignment="1">
      <alignment wrapText="1"/>
    </xf>
    <xf numFmtId="164" fontId="16" fillId="0" borderId="0" xfId="0" applyNumberFormat="1" applyFont="1" applyFill="1"/>
    <xf numFmtId="164" fontId="4" fillId="0" borderId="5" xfId="0" applyNumberFormat="1" applyFont="1" applyFill="1" applyBorder="1" applyAlignment="1">
      <alignment horizontal="right" vertical="center"/>
    </xf>
    <xf numFmtId="0" fontId="4" fillId="0" borderId="4" xfId="0" applyFont="1" applyFill="1" applyBorder="1" applyAlignment="1">
      <alignment horizontal="center" wrapText="1"/>
    </xf>
    <xf numFmtId="0" fontId="3" fillId="0" borderId="16" xfId="0" applyFont="1" applyFill="1" applyBorder="1" applyAlignment="1">
      <alignment vertical="center"/>
    </xf>
    <xf numFmtId="164" fontId="4" fillId="0" borderId="0" xfId="0" applyNumberFormat="1" applyFont="1" applyFill="1" applyBorder="1" applyAlignment="1">
      <alignment horizontal="left" vertical="center" wrapText="1"/>
    </xf>
    <xf numFmtId="0" fontId="4" fillId="0" borderId="0" xfId="0" applyFont="1" applyFill="1" applyBorder="1" applyAlignment="1">
      <alignment vertical="top" wrapText="1"/>
    </xf>
    <xf numFmtId="0" fontId="8" fillId="0" borderId="1"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164" fontId="4" fillId="0" borderId="9" xfId="0" applyNumberFormat="1" applyFont="1" applyFill="1" applyBorder="1" applyAlignment="1">
      <alignment horizontal="center" vertical="center"/>
    </xf>
    <xf numFmtId="0" fontId="16" fillId="0" borderId="0" xfId="0" applyFont="1" applyFill="1" applyAlignment="1">
      <alignment horizontal="center" vertical="center" wrapText="1"/>
    </xf>
    <xf numFmtId="1" fontId="8" fillId="0" borderId="2" xfId="0" applyNumberFormat="1" applyFont="1" applyFill="1" applyBorder="1" applyAlignment="1">
      <alignment horizontal="left" vertical="center" wrapText="1"/>
    </xf>
    <xf numFmtId="0" fontId="16" fillId="0" borderId="0" xfId="0" applyFont="1" applyFill="1" applyAlignment="1">
      <alignment vertical="center" wrapText="1"/>
    </xf>
    <xf numFmtId="0" fontId="25" fillId="0" borderId="33" xfId="0" applyFont="1" applyFill="1" applyBorder="1" applyAlignment="1">
      <alignment vertical="center" wrapText="1"/>
    </xf>
    <xf numFmtId="0" fontId="16" fillId="0" borderId="39" xfId="0" applyFont="1" applyFill="1" applyBorder="1" applyAlignment="1">
      <alignment horizontal="center" vertical="center" wrapText="1"/>
    </xf>
    <xf numFmtId="0" fontId="25" fillId="0" borderId="17" xfId="0" applyFont="1" applyFill="1" applyBorder="1" applyAlignment="1">
      <alignment vertical="center" wrapText="1"/>
    </xf>
    <xf numFmtId="0" fontId="25" fillId="0" borderId="16" xfId="0" applyFont="1" applyFill="1" applyBorder="1" applyAlignment="1">
      <alignment vertical="center" wrapText="1"/>
    </xf>
    <xf numFmtId="0" fontId="4" fillId="0" borderId="40"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8" fillId="0" borderId="7" xfId="9" applyFont="1" applyFill="1" applyBorder="1" applyAlignment="1">
      <alignment horizontal="left" vertical="center" wrapText="1"/>
    </xf>
    <xf numFmtId="0" fontId="8" fillId="0" borderId="2" xfId="9" applyFont="1" applyFill="1" applyBorder="1" applyAlignment="1">
      <alignment horizontal="left" vertical="center" wrapText="1"/>
    </xf>
    <xf numFmtId="0" fontId="25" fillId="0" borderId="24" xfId="0" applyFont="1" applyFill="1" applyBorder="1" applyAlignment="1">
      <alignment vertical="center" wrapText="1"/>
    </xf>
    <xf numFmtId="0" fontId="4" fillId="0" borderId="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9" xfId="0" applyFont="1" applyFill="1" applyBorder="1" applyAlignment="1">
      <alignment horizontal="center" vertical="center" wrapText="1"/>
    </xf>
    <xf numFmtId="169" fontId="4" fillId="0" borderId="15" xfId="0" applyNumberFormat="1" applyFont="1" applyFill="1" applyBorder="1" applyAlignment="1">
      <alignment horizontal="center" vertical="center" wrapText="1"/>
    </xf>
    <xf numFmtId="165" fontId="4" fillId="0" borderId="22" xfId="0" applyNumberFormat="1" applyFont="1" applyFill="1" applyBorder="1" applyAlignment="1">
      <alignment horizontal="center" vertical="center"/>
    </xf>
    <xf numFmtId="165" fontId="4" fillId="0" borderId="15" xfId="0" applyNumberFormat="1" applyFont="1" applyFill="1" applyBorder="1" applyAlignment="1">
      <alignment horizontal="center" vertical="center"/>
    </xf>
    <xf numFmtId="165" fontId="4" fillId="0" borderId="15" xfId="0" applyNumberFormat="1" applyFont="1" applyFill="1" applyBorder="1" applyAlignment="1">
      <alignment horizontal="center" vertical="center" wrapText="1"/>
    </xf>
    <xf numFmtId="165" fontId="4" fillId="0" borderId="12"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4" fillId="0" borderId="19" xfId="0" applyFont="1" applyFill="1" applyBorder="1" applyAlignment="1">
      <alignment horizontal="center" vertical="center"/>
    </xf>
    <xf numFmtId="165" fontId="4" fillId="0" borderId="8" xfId="0" applyNumberFormat="1" applyFont="1" applyFill="1" applyBorder="1" applyAlignment="1">
      <alignment horizontal="center" vertical="center"/>
    </xf>
    <xf numFmtId="165" fontId="4" fillId="0" borderId="19" xfId="0" applyNumberFormat="1" applyFont="1" applyFill="1" applyBorder="1" applyAlignment="1">
      <alignment horizontal="center" vertical="center"/>
    </xf>
    <xf numFmtId="169" fontId="8" fillId="0" borderId="15" xfId="0" applyNumberFormat="1" applyFont="1" applyFill="1" applyBorder="1" applyAlignment="1">
      <alignment horizontal="center" vertical="center" wrapText="1"/>
    </xf>
    <xf numFmtId="170" fontId="4" fillId="0" borderId="8" xfId="0" applyNumberFormat="1" applyFont="1" applyFill="1" applyBorder="1" applyAlignment="1">
      <alignment horizontal="center" vertical="center"/>
    </xf>
    <xf numFmtId="170" fontId="4" fillId="0" borderId="15" xfId="0" applyNumberFormat="1" applyFont="1" applyFill="1" applyBorder="1" applyAlignment="1">
      <alignment horizontal="center" vertical="center"/>
    </xf>
    <xf numFmtId="170" fontId="4" fillId="0" borderId="15" xfId="0" applyNumberFormat="1" applyFont="1" applyFill="1" applyBorder="1" applyAlignment="1">
      <alignment horizontal="center" vertical="center" wrapText="1"/>
    </xf>
    <xf numFmtId="170" fontId="4" fillId="0" borderId="12" xfId="0" applyNumberFormat="1" applyFont="1" applyFill="1" applyBorder="1" applyAlignment="1">
      <alignment horizontal="center" vertical="center" wrapText="1"/>
    </xf>
    <xf numFmtId="170" fontId="4" fillId="0" borderId="12" xfId="0" applyNumberFormat="1" applyFont="1" applyFill="1" applyBorder="1" applyAlignment="1">
      <alignment horizontal="center" vertical="center"/>
    </xf>
    <xf numFmtId="1" fontId="4" fillId="0" borderId="8" xfId="5" applyNumberFormat="1" applyFont="1" applyFill="1" applyBorder="1" applyAlignment="1">
      <alignment horizontal="center" vertical="center" wrapText="1"/>
    </xf>
    <xf numFmtId="14" fontId="8" fillId="0" borderId="15" xfId="0" applyNumberFormat="1" applyFont="1" applyFill="1" applyBorder="1" applyAlignment="1">
      <alignment horizontal="center" vertical="center"/>
    </xf>
    <xf numFmtId="1" fontId="4" fillId="0" borderId="15" xfId="5" applyNumberFormat="1" applyFont="1" applyFill="1" applyBorder="1" applyAlignment="1">
      <alignment horizontal="center" vertical="center" wrapText="1"/>
    </xf>
    <xf numFmtId="14" fontId="4" fillId="0" borderId="15" xfId="5" applyNumberFormat="1" applyFont="1" applyFill="1" applyBorder="1" applyAlignment="1">
      <alignment horizontal="center" vertical="center" wrapText="1"/>
    </xf>
    <xf numFmtId="14" fontId="8" fillId="0" borderId="12" xfId="0" applyNumberFormat="1" applyFont="1" applyFill="1" applyBorder="1" applyAlignment="1">
      <alignment horizontal="center" vertical="center"/>
    </xf>
    <xf numFmtId="0" fontId="4" fillId="0" borderId="11" xfId="0" applyFont="1" applyFill="1" applyBorder="1" applyAlignment="1">
      <alignment horizontal="center" vertical="center"/>
    </xf>
    <xf numFmtId="164" fontId="4" fillId="0" borderId="8" xfId="0" applyNumberFormat="1" applyFont="1" applyFill="1" applyBorder="1" applyAlignment="1">
      <alignment horizontal="center" vertical="center" wrapText="1"/>
    </xf>
    <xf numFmtId="164" fontId="4" fillId="0" borderId="15" xfId="0" applyNumberFormat="1" applyFont="1" applyFill="1" applyBorder="1" applyAlignment="1">
      <alignment horizontal="center" vertical="center" wrapText="1"/>
    </xf>
    <xf numFmtId="164" fontId="4" fillId="0" borderId="12" xfId="0" applyNumberFormat="1" applyFont="1" applyFill="1" applyBorder="1" applyAlignment="1">
      <alignment horizontal="center" vertical="center" wrapText="1"/>
    </xf>
    <xf numFmtId="164" fontId="8" fillId="0" borderId="12" xfId="0" applyNumberFormat="1" applyFont="1" applyFill="1" applyBorder="1" applyAlignment="1">
      <alignment horizontal="center" vertical="center" wrapText="1"/>
    </xf>
    <xf numFmtId="0" fontId="4" fillId="0" borderId="22" xfId="0" applyFont="1" applyFill="1" applyBorder="1" applyAlignment="1">
      <alignment horizontal="center" vertical="center"/>
    </xf>
    <xf numFmtId="0" fontId="22" fillId="0" borderId="15" xfId="2" applyFont="1" applyFill="1" applyBorder="1" applyAlignment="1">
      <alignment horizontal="center" vertical="center" wrapText="1"/>
    </xf>
    <xf numFmtId="0" fontId="16" fillId="0" borderId="12" xfId="0" applyFont="1" applyFill="1" applyBorder="1" applyAlignment="1">
      <alignment horizontal="center" vertical="center" wrapText="1"/>
    </xf>
    <xf numFmtId="166" fontId="4" fillId="0" borderId="8" xfId="0" applyNumberFormat="1" applyFont="1" applyFill="1" applyBorder="1" applyAlignment="1">
      <alignment horizontal="center" vertical="center"/>
    </xf>
    <xf numFmtId="0" fontId="4" fillId="0" borderId="25" xfId="0" applyFont="1" applyFill="1" applyBorder="1" applyAlignment="1">
      <alignment horizontal="center" vertical="center"/>
    </xf>
    <xf numFmtId="0" fontId="4" fillId="0" borderId="31" xfId="0"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8"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16" fillId="0" borderId="0" xfId="0" applyFont="1" applyFill="1" applyAlignment="1">
      <alignment horizontal="left" vertical="center" wrapText="1"/>
    </xf>
    <xf numFmtId="2" fontId="8" fillId="0" borderId="27" xfId="0" applyNumberFormat="1" applyFont="1" applyFill="1" applyBorder="1" applyAlignment="1">
      <alignment horizontal="left" vertical="center" wrapText="1"/>
    </xf>
    <xf numFmtId="0" fontId="4" fillId="0" borderId="2" xfId="5" applyFont="1" applyFill="1" applyBorder="1" applyAlignment="1">
      <alignment horizontal="left" vertical="center" wrapText="1"/>
    </xf>
    <xf numFmtId="0" fontId="4" fillId="0" borderId="9" xfId="5" applyFont="1" applyFill="1" applyBorder="1" applyAlignment="1">
      <alignment horizontal="left" vertical="center" wrapText="1"/>
    </xf>
    <xf numFmtId="0" fontId="4" fillId="0" borderId="27" xfId="0" applyFont="1" applyFill="1" applyBorder="1" applyAlignment="1">
      <alignment horizontal="left" vertical="center" wrapText="1"/>
    </xf>
    <xf numFmtId="4" fontId="4" fillId="0" borderId="7" xfId="13" applyNumberFormat="1" applyFont="1" applyFill="1" applyBorder="1" applyAlignment="1">
      <alignment horizontal="left" vertical="center" wrapText="1"/>
    </xf>
    <xf numFmtId="4" fontId="4" fillId="0" borderId="9" xfId="13" applyNumberFormat="1" applyFont="1" applyFill="1" applyBorder="1" applyAlignment="1">
      <alignment horizontal="left" vertical="center" wrapText="1"/>
    </xf>
    <xf numFmtId="49" fontId="8" fillId="0" borderId="7" xfId="0" applyNumberFormat="1" applyFont="1" applyFill="1" applyBorder="1" applyAlignment="1">
      <alignment horizontal="left" vertical="center" wrapText="1"/>
    </xf>
    <xf numFmtId="164" fontId="4" fillId="0" borderId="7" xfId="4" applyNumberFormat="1" applyFont="1" applyFill="1" applyBorder="1" applyAlignment="1">
      <alignment horizontal="left" vertical="center" wrapText="1"/>
    </xf>
    <xf numFmtId="164" fontId="4" fillId="0" borderId="2" xfId="4" applyNumberFormat="1" applyFont="1" applyFill="1" applyBorder="1" applyAlignment="1">
      <alignment horizontal="left" vertical="center" wrapText="1"/>
    </xf>
    <xf numFmtId="164" fontId="4" fillId="0" borderId="9" xfId="4" applyNumberFormat="1" applyFont="1" applyFill="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9" xfId="0" applyNumberFormat="1" applyFont="1" applyFill="1" applyBorder="1" applyAlignment="1">
      <alignment horizontal="left" vertical="center" wrapText="1"/>
    </xf>
    <xf numFmtId="0" fontId="8" fillId="0" borderId="9" xfId="8" applyFont="1" applyFill="1" applyBorder="1" applyAlignment="1">
      <alignment horizontal="left" vertical="center" wrapText="1"/>
    </xf>
    <xf numFmtId="0" fontId="8" fillId="0" borderId="4" xfId="8" applyFont="1" applyFill="1" applyBorder="1" applyAlignment="1">
      <alignment horizontal="left" vertical="center" wrapText="1"/>
    </xf>
    <xf numFmtId="0" fontId="4" fillId="0" borderId="9" xfId="0" applyNumberFormat="1" applyFont="1" applyFill="1" applyBorder="1" applyAlignment="1">
      <alignment horizontal="left" vertical="center" wrapText="1"/>
    </xf>
    <xf numFmtId="164" fontId="4" fillId="0" borderId="1" xfId="0" applyNumberFormat="1" applyFont="1" applyFill="1" applyBorder="1" applyAlignment="1">
      <alignment horizontal="center" vertical="center"/>
    </xf>
    <xf numFmtId="164" fontId="4" fillId="0" borderId="4" xfId="0" applyNumberFormat="1" applyFont="1" applyFill="1" applyBorder="1" applyAlignment="1">
      <alignment horizontal="center" vertical="center"/>
    </xf>
    <xf numFmtId="164" fontId="4" fillId="0" borderId="10" xfId="0" applyNumberFormat="1" applyFont="1" applyFill="1" applyBorder="1" applyAlignment="1">
      <alignment horizontal="center" vertical="center"/>
    </xf>
    <xf numFmtId="164" fontId="4" fillId="0" borderId="10" xfId="0" applyNumberFormat="1" applyFont="1" applyFill="1" applyBorder="1" applyAlignment="1">
      <alignment horizontal="center" vertical="center" wrapText="1"/>
    </xf>
    <xf numFmtId="9" fontId="4" fillId="0" borderId="14" xfId="0" applyNumberFormat="1"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 xfId="0" quotePrefix="1" applyFont="1" applyFill="1" applyBorder="1" applyAlignment="1">
      <alignment horizontal="center" vertical="center"/>
    </xf>
    <xf numFmtId="0" fontId="4" fillId="0" borderId="9" xfId="0" quotePrefix="1" applyFont="1" applyFill="1" applyBorder="1" applyAlignment="1">
      <alignment horizontal="center" vertical="center"/>
    </xf>
    <xf numFmtId="0" fontId="8" fillId="0" borderId="7" xfId="0" applyFont="1" applyFill="1" applyBorder="1" applyAlignment="1">
      <alignment horizontal="center" vertical="center"/>
    </xf>
    <xf numFmtId="0" fontId="4" fillId="0" borderId="7" xfId="1" applyFont="1" applyFill="1" applyBorder="1" applyAlignment="1">
      <alignment horizontal="center" vertical="center"/>
    </xf>
    <xf numFmtId="0" fontId="4" fillId="0" borderId="9" xfId="1" applyFont="1" applyFill="1" applyBorder="1" applyAlignment="1">
      <alignment horizontal="center" vertical="center"/>
    </xf>
    <xf numFmtId="9" fontId="4" fillId="0" borderId="4" xfId="0" applyNumberFormat="1" applyFont="1" applyFill="1" applyBorder="1" applyAlignment="1">
      <alignment horizontal="center" vertical="center" wrapText="1"/>
    </xf>
    <xf numFmtId="172" fontId="16" fillId="0" borderId="0" xfId="14" applyNumberFormat="1" applyFont="1" applyFill="1" applyAlignment="1">
      <alignment horizontal="center" vertical="center"/>
    </xf>
    <xf numFmtId="172" fontId="4" fillId="0" borderId="2" xfId="14" applyNumberFormat="1" applyFont="1" applyFill="1" applyBorder="1" applyAlignment="1">
      <alignment horizontal="center" vertical="center" wrapText="1"/>
    </xf>
    <xf numFmtId="172" fontId="4" fillId="0" borderId="9" xfId="14" applyNumberFormat="1" applyFont="1" applyFill="1" applyBorder="1" applyAlignment="1">
      <alignment horizontal="center" vertical="center" wrapText="1"/>
    </xf>
    <xf numFmtId="172" fontId="4" fillId="0" borderId="7" xfId="14" applyNumberFormat="1" applyFont="1" applyFill="1" applyBorder="1" applyAlignment="1">
      <alignment horizontal="center" vertical="center"/>
    </xf>
    <xf numFmtId="172" fontId="4" fillId="0" borderId="9" xfId="14" applyNumberFormat="1" applyFont="1" applyFill="1" applyBorder="1" applyAlignment="1">
      <alignment horizontal="center" vertical="center"/>
    </xf>
    <xf numFmtId="172" fontId="4" fillId="0" borderId="10" xfId="14" applyNumberFormat="1" applyFont="1" applyFill="1" applyBorder="1" applyAlignment="1">
      <alignment horizontal="center" vertical="center"/>
    </xf>
    <xf numFmtId="172" fontId="8" fillId="0" borderId="10" xfId="14" applyNumberFormat="1" applyFont="1" applyFill="1" applyBorder="1" applyAlignment="1">
      <alignment horizontal="center" vertical="center"/>
    </xf>
    <xf numFmtId="172" fontId="4" fillId="0" borderId="2" xfId="14" applyNumberFormat="1" applyFont="1" applyFill="1" applyBorder="1" applyAlignment="1">
      <alignment horizontal="center" vertical="center"/>
    </xf>
    <xf numFmtId="172" fontId="4" fillId="0" borderId="7" xfId="14" applyNumberFormat="1" applyFont="1" applyFill="1" applyBorder="1" applyAlignment="1">
      <alignment horizontal="center" vertical="center" wrapText="1"/>
    </xf>
    <xf numFmtId="172" fontId="4" fillId="0" borderId="4" xfId="14" applyNumberFormat="1" applyFont="1" applyFill="1" applyBorder="1" applyAlignment="1">
      <alignment horizontal="center" vertical="center"/>
    </xf>
    <xf numFmtId="172" fontId="8" fillId="0" borderId="7" xfId="14" applyNumberFormat="1" applyFont="1" applyFill="1" applyBorder="1" applyAlignment="1">
      <alignment horizontal="center" vertical="center" wrapText="1"/>
    </xf>
    <xf numFmtId="172" fontId="8" fillId="0" borderId="2" xfId="14" applyNumberFormat="1" applyFont="1" applyFill="1" applyBorder="1" applyAlignment="1">
      <alignment horizontal="center" vertical="center" wrapText="1"/>
    </xf>
    <xf numFmtId="172" fontId="8" fillId="0" borderId="2" xfId="14" applyNumberFormat="1" applyFont="1" applyFill="1" applyBorder="1" applyAlignment="1">
      <alignment horizontal="center" vertical="center"/>
    </xf>
    <xf numFmtId="172" fontId="8" fillId="0" borderId="9" xfId="14" applyNumberFormat="1" applyFont="1" applyFill="1" applyBorder="1" applyAlignment="1">
      <alignment horizontal="center" vertical="center"/>
    </xf>
    <xf numFmtId="172" fontId="4" fillId="0" borderId="4" xfId="14" applyNumberFormat="1" applyFont="1" applyFill="1" applyBorder="1" applyAlignment="1">
      <alignment horizontal="center" vertical="center" wrapText="1"/>
    </xf>
    <xf numFmtId="172" fontId="4" fillId="0" borderId="1" xfId="14" applyNumberFormat="1" applyFont="1" applyFill="1" applyBorder="1" applyAlignment="1">
      <alignment horizontal="center" vertical="center" wrapText="1"/>
    </xf>
    <xf numFmtId="172" fontId="4" fillId="0" borderId="20" xfId="14" applyNumberFormat="1" applyFont="1" applyFill="1" applyBorder="1" applyAlignment="1">
      <alignment horizontal="center" vertical="center" wrapText="1"/>
    </xf>
    <xf numFmtId="172" fontId="4" fillId="0" borderId="1" xfId="14" applyNumberFormat="1" applyFont="1" applyFill="1" applyBorder="1" applyAlignment="1">
      <alignment horizontal="center" vertical="center"/>
    </xf>
    <xf numFmtId="172" fontId="4" fillId="0" borderId="14" xfId="14" applyNumberFormat="1" applyFont="1" applyFill="1" applyBorder="1" applyAlignment="1">
      <alignment horizontal="center" vertical="center" wrapText="1"/>
    </xf>
    <xf numFmtId="172" fontId="4" fillId="0" borderId="10" xfId="14" applyNumberFormat="1" applyFont="1" applyFill="1" applyBorder="1" applyAlignment="1">
      <alignment horizontal="center" vertical="center" wrapText="1"/>
    </xf>
    <xf numFmtId="172" fontId="16" fillId="0" borderId="4" xfId="14" applyNumberFormat="1" applyFont="1" applyFill="1" applyBorder="1" applyAlignment="1">
      <alignment horizontal="center" vertical="center"/>
    </xf>
    <xf numFmtId="172" fontId="4" fillId="0" borderId="14" xfId="14" applyNumberFormat="1" applyFont="1" applyFill="1" applyBorder="1" applyAlignment="1">
      <alignment horizontal="center" vertical="center"/>
    </xf>
    <xf numFmtId="172" fontId="8" fillId="0" borderId="1" xfId="14" applyNumberFormat="1" applyFont="1" applyFill="1" applyBorder="1" applyAlignment="1">
      <alignment horizontal="center" vertical="center" wrapText="1"/>
    </xf>
    <xf numFmtId="172" fontId="8" fillId="0" borderId="4" xfId="14" applyNumberFormat="1" applyFont="1" applyFill="1" applyBorder="1" applyAlignment="1">
      <alignment horizontal="center" vertical="center" wrapText="1"/>
    </xf>
    <xf numFmtId="172" fontId="8" fillId="0" borderId="5" xfId="14" applyNumberFormat="1" applyFont="1" applyFill="1" applyBorder="1" applyAlignment="1">
      <alignment horizontal="center" vertical="center" wrapText="1"/>
    </xf>
    <xf numFmtId="172" fontId="8" fillId="0" borderId="6" xfId="14" applyNumberFormat="1" applyFont="1" applyFill="1" applyBorder="1" applyAlignment="1">
      <alignment horizontal="center" vertical="center" wrapText="1"/>
    </xf>
    <xf numFmtId="172" fontId="8" fillId="0" borderId="42" xfId="14" applyNumberFormat="1" applyFont="1" applyFill="1" applyBorder="1" applyAlignment="1">
      <alignment horizontal="center" vertical="center" wrapText="1"/>
    </xf>
    <xf numFmtId="172" fontId="3" fillId="0" borderId="2" xfId="14" applyNumberFormat="1" applyFont="1" applyFill="1" applyBorder="1" applyAlignment="1">
      <alignment horizontal="center" vertical="center" wrapText="1"/>
    </xf>
    <xf numFmtId="172" fontId="3" fillId="0" borderId="7" xfId="14" applyNumberFormat="1" applyFont="1" applyFill="1" applyBorder="1" applyAlignment="1">
      <alignment horizontal="center" vertical="center" wrapText="1"/>
    </xf>
    <xf numFmtId="172" fontId="3" fillId="0" borderId="9" xfId="14" applyNumberFormat="1" applyFont="1" applyFill="1" applyBorder="1" applyAlignment="1">
      <alignment horizontal="center" vertical="center" wrapText="1"/>
    </xf>
    <xf numFmtId="172" fontId="8" fillId="0" borderId="9" xfId="14" applyNumberFormat="1" applyFont="1" applyFill="1" applyBorder="1" applyAlignment="1">
      <alignment horizontal="center" vertical="center" wrapText="1"/>
    </xf>
    <xf numFmtId="172" fontId="8" fillId="0" borderId="14" xfId="14" applyNumberFormat="1" applyFont="1" applyFill="1" applyBorder="1" applyAlignment="1">
      <alignment horizontal="center" vertical="center" wrapText="1"/>
    </xf>
    <xf numFmtId="172" fontId="16" fillId="0" borderId="7" xfId="14" applyNumberFormat="1" applyFont="1" applyFill="1" applyBorder="1" applyAlignment="1">
      <alignment horizontal="center" vertical="center"/>
    </xf>
    <xf numFmtId="172" fontId="16" fillId="0" borderId="2" xfId="14" applyNumberFormat="1" applyFont="1" applyFill="1" applyBorder="1" applyAlignment="1">
      <alignment horizontal="center" vertical="center"/>
    </xf>
    <xf numFmtId="172" fontId="4" fillId="0" borderId="27" xfId="14" applyNumberFormat="1" applyFont="1" applyFill="1" applyBorder="1" applyAlignment="1">
      <alignment horizontal="center" vertical="center"/>
    </xf>
    <xf numFmtId="172" fontId="8" fillId="0" borderId="10" xfId="14" applyNumberFormat="1" applyFont="1" applyFill="1" applyBorder="1" applyAlignment="1">
      <alignment horizontal="center" vertical="center" wrapText="1"/>
    </xf>
    <xf numFmtId="172" fontId="19" fillId="0" borderId="10" xfId="14" applyNumberFormat="1" applyFont="1" applyFill="1" applyBorder="1" applyAlignment="1">
      <alignment horizontal="center" vertical="center" wrapText="1"/>
    </xf>
    <xf numFmtId="172" fontId="8" fillId="0" borderId="4" xfId="14" applyNumberFormat="1" applyFont="1" applyFill="1" applyBorder="1" applyAlignment="1">
      <alignment horizontal="center" vertical="center"/>
    </xf>
    <xf numFmtId="172" fontId="4" fillId="0" borderId="20" xfId="14" applyNumberFormat="1" applyFont="1" applyFill="1" applyBorder="1" applyAlignment="1">
      <alignment horizontal="center" vertical="center"/>
    </xf>
    <xf numFmtId="172" fontId="16" fillId="0" borderId="1" xfId="14" applyNumberFormat="1" applyFont="1" applyFill="1" applyBorder="1" applyAlignment="1">
      <alignment horizontal="center" vertical="center"/>
    </xf>
    <xf numFmtId="172" fontId="8" fillId="0" borderId="7" xfId="14" applyNumberFormat="1" applyFont="1" applyFill="1" applyBorder="1" applyAlignment="1" applyProtection="1">
      <alignment horizontal="center" vertical="center" wrapText="1"/>
    </xf>
    <xf numFmtId="172" fontId="8" fillId="0" borderId="2" xfId="14" applyNumberFormat="1" applyFont="1" applyFill="1" applyBorder="1" applyAlignment="1" applyProtection="1">
      <alignment horizontal="center" vertical="center" wrapText="1"/>
    </xf>
    <xf numFmtId="172" fontId="4" fillId="0" borderId="7" xfId="14" quotePrefix="1" applyNumberFormat="1" applyFont="1" applyFill="1" applyBorder="1" applyAlignment="1">
      <alignment horizontal="center" vertical="center"/>
    </xf>
    <xf numFmtId="172" fontId="4" fillId="0" borderId="2" xfId="14" quotePrefix="1" applyNumberFormat="1" applyFont="1" applyFill="1" applyBorder="1" applyAlignment="1">
      <alignment horizontal="center" vertical="center"/>
    </xf>
    <xf numFmtId="172" fontId="4" fillId="0" borderId="9" xfId="14" quotePrefix="1" applyNumberFormat="1" applyFont="1" applyFill="1" applyBorder="1" applyAlignment="1">
      <alignment horizontal="center" vertical="center"/>
    </xf>
    <xf numFmtId="172" fontId="8" fillId="0" borderId="7" xfId="14" applyNumberFormat="1" applyFont="1" applyFill="1" applyBorder="1" applyAlignment="1">
      <alignment horizontal="center" vertical="center"/>
    </xf>
    <xf numFmtId="172" fontId="19" fillId="0" borderId="7" xfId="14" applyNumberFormat="1" applyFont="1" applyFill="1" applyBorder="1" applyAlignment="1">
      <alignment horizontal="center" vertical="center"/>
    </xf>
    <xf numFmtId="172" fontId="19" fillId="0" borderId="2" xfId="14" applyNumberFormat="1" applyFont="1" applyFill="1" applyBorder="1" applyAlignment="1">
      <alignment horizontal="center" vertical="center"/>
    </xf>
    <xf numFmtId="172" fontId="19" fillId="0" borderId="9" xfId="14" applyNumberFormat="1" applyFont="1" applyFill="1" applyBorder="1" applyAlignment="1">
      <alignment horizontal="center" vertical="center"/>
    </xf>
    <xf numFmtId="172" fontId="3" fillId="0" borderId="2" xfId="14" applyNumberFormat="1" applyFont="1" applyFill="1" applyBorder="1" applyAlignment="1">
      <alignment horizontal="center" vertical="center"/>
    </xf>
    <xf numFmtId="172" fontId="19" fillId="0" borderId="9" xfId="14" applyNumberFormat="1" applyFont="1" applyFill="1" applyBorder="1" applyAlignment="1">
      <alignment horizontal="center" vertical="center" wrapText="1"/>
    </xf>
    <xf numFmtId="172" fontId="19" fillId="0" borderId="2" xfId="14" applyNumberFormat="1" applyFont="1" applyFill="1" applyBorder="1" applyAlignment="1">
      <alignment horizontal="center" vertical="center" wrapText="1"/>
    </xf>
    <xf numFmtId="172" fontId="21" fillId="0" borderId="9" xfId="14" applyNumberFormat="1" applyFont="1" applyFill="1" applyBorder="1" applyAlignment="1">
      <alignment horizontal="center" vertical="center"/>
    </xf>
    <xf numFmtId="172" fontId="16" fillId="0" borderId="9" xfId="14" applyNumberFormat="1" applyFont="1" applyFill="1" applyBorder="1" applyAlignment="1">
      <alignment horizontal="center" vertical="center" wrapText="1"/>
    </xf>
    <xf numFmtId="0" fontId="25" fillId="0" borderId="18" xfId="0" applyFont="1" applyFill="1" applyBorder="1" applyAlignment="1">
      <alignment vertical="center" wrapText="1"/>
    </xf>
    <xf numFmtId="0" fontId="25" fillId="0" borderId="28" xfId="0" applyFont="1" applyFill="1" applyBorder="1" applyAlignment="1">
      <alignment vertical="center" wrapText="1"/>
    </xf>
    <xf numFmtId="0" fontId="25" fillId="0" borderId="30" xfId="0" applyFont="1" applyFill="1" applyBorder="1" applyAlignment="1">
      <alignment vertical="center" wrapText="1"/>
    </xf>
    <xf numFmtId="0" fontId="16" fillId="0" borderId="7"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25" fillId="0" borderId="36" xfId="0" applyFont="1" applyFill="1" applyBorder="1" applyAlignment="1">
      <alignment vertical="center" wrapText="1"/>
    </xf>
    <xf numFmtId="0" fontId="25" fillId="0" borderId="26" xfId="0" applyFont="1" applyFill="1" applyBorder="1" applyAlignment="1">
      <alignment vertical="center" wrapText="1"/>
    </xf>
    <xf numFmtId="0" fontId="16"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36"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6" xfId="0" applyFont="1" applyFill="1" applyBorder="1" applyAlignment="1">
      <alignment horizontal="center" vertical="center"/>
    </xf>
    <xf numFmtId="0" fontId="17" fillId="0" borderId="33"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25" fillId="0" borderId="36"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5" fillId="0" borderId="26"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3" fillId="0" borderId="18" xfId="0" applyFont="1" applyFill="1" applyBorder="1" applyAlignment="1">
      <alignment vertical="center" wrapText="1"/>
    </xf>
    <xf numFmtId="0" fontId="3" fillId="0" borderId="28" xfId="0" applyFont="1" applyFill="1" applyBorder="1" applyAlignment="1">
      <alignment vertical="center" wrapText="1"/>
    </xf>
    <xf numFmtId="0" fontId="3" fillId="0" borderId="26" xfId="0" applyFont="1" applyFill="1" applyBorder="1" applyAlignment="1">
      <alignment vertical="center" wrapText="1"/>
    </xf>
    <xf numFmtId="0" fontId="16" fillId="0" borderId="14"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3" fillId="0" borderId="18" xfId="0" applyFont="1" applyFill="1" applyBorder="1" applyAlignment="1">
      <alignment horizontal="center" wrapText="1"/>
    </xf>
    <xf numFmtId="0" fontId="3" fillId="0" borderId="26" xfId="0" applyFont="1" applyFill="1" applyBorder="1" applyAlignment="1">
      <alignment horizontal="center" wrapText="1"/>
    </xf>
    <xf numFmtId="0" fontId="4" fillId="0" borderId="15"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0" xfId="0" applyFont="1" applyFill="1" applyBorder="1" applyAlignment="1">
      <alignment horizontal="left" vertical="center" wrapText="1"/>
    </xf>
    <xf numFmtId="172" fontId="4" fillId="0" borderId="7" xfId="14" applyNumberFormat="1" applyFont="1" applyFill="1" applyBorder="1" applyAlignment="1">
      <alignment horizontal="center" vertical="center" wrapText="1"/>
    </xf>
    <xf numFmtId="0" fontId="4" fillId="0" borderId="0" xfId="0" applyFont="1" applyFill="1" applyBorder="1" applyAlignment="1">
      <alignment vertical="center" wrapText="1"/>
    </xf>
    <xf numFmtId="0" fontId="4" fillId="0" borderId="37" xfId="0" applyFont="1" applyFill="1" applyBorder="1" applyAlignment="1">
      <alignment vertical="center" wrapText="1"/>
    </xf>
    <xf numFmtId="0" fontId="4" fillId="0" borderId="35" xfId="0" applyFont="1" applyFill="1" applyBorder="1" applyAlignment="1">
      <alignment vertical="center" wrapText="1"/>
    </xf>
    <xf numFmtId="0" fontId="4" fillId="0" borderId="38" xfId="0" applyFont="1" applyFill="1" applyBorder="1" applyAlignment="1">
      <alignment vertical="center" wrapText="1"/>
    </xf>
    <xf numFmtId="0" fontId="3" fillId="0" borderId="18" xfId="0" applyFont="1" applyFill="1" applyBorder="1" applyAlignment="1">
      <alignment horizontal="center" vertical="center"/>
    </xf>
    <xf numFmtId="0" fontId="19" fillId="0" borderId="0" xfId="0" applyFont="1" applyFill="1" applyBorder="1" applyAlignment="1">
      <alignment horizontal="left" vertical="center" wrapText="1"/>
    </xf>
    <xf numFmtId="0" fontId="3" fillId="0" borderId="30" xfId="0" applyFont="1" applyFill="1" applyBorder="1" applyAlignment="1">
      <alignment horizontal="center" vertical="center"/>
    </xf>
    <xf numFmtId="49" fontId="3" fillId="0" borderId="18" xfId="0" applyNumberFormat="1"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2" xfId="0" applyFont="1" applyFill="1" applyBorder="1" applyAlignment="1">
      <alignment horizontal="center" vertical="center" wrapText="1"/>
    </xf>
    <xf numFmtId="172" fontId="3" fillId="0" borderId="0" xfId="14" applyNumberFormat="1" applyFont="1" applyFill="1" applyBorder="1" applyAlignment="1">
      <alignment horizontal="center" vertical="center"/>
    </xf>
    <xf numFmtId="172" fontId="4" fillId="0" borderId="2" xfId="14" applyNumberFormat="1"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25" fillId="0" borderId="18" xfId="0" applyFont="1" applyFill="1" applyBorder="1" applyAlignment="1">
      <alignment horizontal="center" vertical="center"/>
    </xf>
    <xf numFmtId="0" fontId="25" fillId="0" borderId="28" xfId="0" applyFont="1" applyFill="1" applyBorder="1" applyAlignment="1">
      <alignment horizontal="center" vertical="center"/>
    </xf>
    <xf numFmtId="0" fontId="25" fillId="0" borderId="30" xfId="0" applyFont="1" applyFill="1" applyBorder="1" applyAlignment="1">
      <alignment horizontal="center" vertical="center"/>
    </xf>
    <xf numFmtId="0" fontId="3" fillId="0" borderId="36" xfId="0" applyFont="1" applyFill="1" applyBorder="1" applyAlignment="1">
      <alignment horizontal="center" wrapText="1"/>
    </xf>
    <xf numFmtId="0" fontId="3" fillId="0" borderId="28" xfId="0" applyFont="1" applyFill="1" applyBorder="1" applyAlignment="1">
      <alignment horizontal="center" wrapText="1"/>
    </xf>
    <xf numFmtId="0" fontId="8" fillId="0" borderId="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36" xfId="0" applyFont="1" applyFill="1" applyBorder="1" applyAlignment="1">
      <alignment horizontal="center"/>
    </xf>
    <xf numFmtId="0" fontId="25" fillId="0" borderId="28" xfId="0" applyFont="1" applyFill="1" applyBorder="1" applyAlignment="1">
      <alignment horizontal="center"/>
    </xf>
    <xf numFmtId="0" fontId="25" fillId="0" borderId="26" xfId="0" applyFont="1" applyFill="1" applyBorder="1" applyAlignment="1">
      <alignment horizontal="center"/>
    </xf>
    <xf numFmtId="0" fontId="3" fillId="0" borderId="2"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6" fillId="0" borderId="44" xfId="0" applyFont="1" applyFill="1" applyBorder="1" applyAlignment="1">
      <alignment horizontal="center" wrapText="1"/>
    </xf>
    <xf numFmtId="0" fontId="16" fillId="0" borderId="45" xfId="0" applyFont="1" applyFill="1" applyBorder="1" applyAlignment="1">
      <alignment horizontal="center" wrapText="1"/>
    </xf>
    <xf numFmtId="0" fontId="16" fillId="0" borderId="46" xfId="0" applyFont="1" applyFill="1" applyBorder="1" applyAlignment="1">
      <alignment horizontal="center" wrapText="1"/>
    </xf>
    <xf numFmtId="0" fontId="3" fillId="0" borderId="24" xfId="0" applyFont="1" applyFill="1" applyBorder="1" applyAlignment="1">
      <alignment horizontal="center" vertical="center"/>
    </xf>
    <xf numFmtId="0" fontId="3" fillId="0" borderId="21" xfId="0" applyFont="1" applyFill="1" applyBorder="1" applyAlignment="1">
      <alignment horizontal="center" vertical="center"/>
    </xf>
    <xf numFmtId="0" fontId="23" fillId="0" borderId="0" xfId="0" applyFont="1" applyFill="1" applyAlignment="1">
      <alignment horizontal="center" vertical="center" wrapText="1"/>
    </xf>
    <xf numFmtId="0" fontId="4" fillId="0" borderId="14"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16" fillId="0" borderId="7"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26" xfId="0" applyFont="1" applyFill="1" applyBorder="1" applyAlignment="1">
      <alignment horizontal="center" vertical="center"/>
    </xf>
    <xf numFmtId="0" fontId="17" fillId="0" borderId="39" xfId="0" applyFont="1" applyFill="1" applyBorder="1" applyAlignment="1">
      <alignment horizontal="center"/>
    </xf>
    <xf numFmtId="0" fontId="17" fillId="0" borderId="47" xfId="0" applyFont="1" applyFill="1" applyBorder="1" applyAlignment="1">
      <alignment horizontal="center"/>
    </xf>
    <xf numFmtId="0" fontId="24" fillId="0" borderId="2" xfId="0" applyFont="1" applyFill="1" applyBorder="1" applyAlignment="1">
      <alignment horizontal="center" vertical="center" wrapText="1"/>
    </xf>
    <xf numFmtId="0" fontId="17" fillId="0" borderId="33" xfId="0" applyFont="1" applyFill="1" applyBorder="1" applyAlignment="1">
      <alignment horizontal="center"/>
    </xf>
    <xf numFmtId="0" fontId="17" fillId="0" borderId="41" xfId="0" applyFont="1" applyFill="1" applyBorder="1" applyAlignment="1">
      <alignment horizontal="center"/>
    </xf>
    <xf numFmtId="0" fontId="24" fillId="0" borderId="35"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48" xfId="0" applyFont="1" applyFill="1" applyBorder="1" applyAlignment="1">
      <alignment horizontal="center" vertical="center" wrapText="1"/>
    </xf>
    <xf numFmtId="0" fontId="17" fillId="0" borderId="3" xfId="0" applyFont="1" applyFill="1" applyBorder="1" applyAlignment="1">
      <alignment horizontal="center"/>
    </xf>
    <xf numFmtId="0" fontId="17" fillId="0" borderId="29" xfId="0" applyFont="1" applyFill="1" applyBorder="1" applyAlignment="1">
      <alignment horizontal="center"/>
    </xf>
    <xf numFmtId="0" fontId="17" fillId="0" borderId="5" xfId="0" applyFont="1" applyFill="1" applyBorder="1" applyAlignment="1">
      <alignment horizontal="center"/>
    </xf>
    <xf numFmtId="0" fontId="17" fillId="0" borderId="37" xfId="0" applyFont="1" applyFill="1" applyBorder="1" applyAlignment="1">
      <alignment horizontal="center" vertical="center" wrapText="1"/>
    </xf>
  </cellXfs>
  <cellStyles count="16">
    <cellStyle name="Excel Built-in Normal" xfId="1"/>
    <cellStyle name="Гиперссылка" xfId="2" builtinId="8"/>
    <cellStyle name="Звичайний 2" xfId="3"/>
    <cellStyle name="Звичайний_Додаток _ 3 зм_ни 4575 2" xfId="4"/>
    <cellStyle name="Обычный" xfId="0" builtinId="0"/>
    <cellStyle name="Обычный 2" xfId="5"/>
    <cellStyle name="Обычный 2 2" xfId="6"/>
    <cellStyle name="Обычный_dovidka" xfId="7"/>
    <cellStyle name="Обычный_risch2004_dod2_3" xfId="8"/>
    <cellStyle name="Обычный_Бюджет розвитку" xfId="9"/>
    <cellStyle name="Обычный_Додаток №5 2007рік 10" xfId="10"/>
    <cellStyle name="Обычный_Лист1" xfId="11"/>
    <cellStyle name="Процентный" xfId="12" builtinId="5"/>
    <cellStyle name="Стиль 1" xfId="13"/>
    <cellStyle name="Финансовый" xfId="14" builtinId="3"/>
    <cellStyle name="Финансовый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prozorro.gov.ua/tender/UA-2019-07-26-001523-b" TargetMode="External"/><Relationship Id="rId7" Type="http://schemas.openxmlformats.org/officeDocument/2006/relationships/vmlDrawing" Target="../drawings/vmlDrawing1.vml"/><Relationship Id="rId2" Type="http://schemas.openxmlformats.org/officeDocument/2006/relationships/hyperlink" Target="https://prozorro.gov.ua/tender/UA-2019-05-21-000785-c" TargetMode="External"/><Relationship Id="rId1" Type="http://schemas.openxmlformats.org/officeDocument/2006/relationships/hyperlink" Target="https://prozorro.gov.ua/tender/UA-2019-10-08-000072-a" TargetMode="External"/><Relationship Id="rId6" Type="http://schemas.openxmlformats.org/officeDocument/2006/relationships/printerSettings" Target="../printerSettings/printerSettings1.bin"/><Relationship Id="rId5" Type="http://schemas.openxmlformats.org/officeDocument/2006/relationships/hyperlink" Target="https://prozorro.gov.ua/tender/UA-2019-07-08-001329-b" TargetMode="External"/><Relationship Id="rId4" Type="http://schemas.openxmlformats.org/officeDocument/2006/relationships/hyperlink" Target="https://prozorro.gov.ua/tender/UA-2019-09-02-000245-b"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975"/>
  <sheetViews>
    <sheetView tabSelected="1" view="pageBreakPreview" zoomScale="70" zoomScaleNormal="145" zoomScaleSheetLayoutView="70" workbookViewId="0">
      <pane xSplit="3" ySplit="4" topLeftCell="D1975" activePane="bottomRight" state="frozen"/>
      <selection pane="topRight" activeCell="C1" sqref="C1"/>
      <selection pane="bottomLeft" activeCell="A6" sqref="A6"/>
      <selection pane="bottomRight" activeCell="J1989" sqref="J1989"/>
    </sheetView>
  </sheetViews>
  <sheetFormatPr defaultRowHeight="15" x14ac:dyDescent="0.25"/>
  <cols>
    <col min="1" max="1" width="17.28515625" style="154" customWidth="1"/>
    <col min="2" max="2" width="9.140625" style="155" customWidth="1"/>
    <col min="3" max="3" width="29.85546875" style="275" customWidth="1"/>
    <col min="4" max="4" width="10.5703125" style="155" customWidth="1"/>
    <col min="5" max="5" width="15.140625" style="305" customWidth="1"/>
    <col min="6" max="6" width="14.140625" style="305" customWidth="1"/>
    <col min="7" max="7" width="13.42578125" style="305" customWidth="1"/>
    <col min="8" max="8" width="16" style="305" customWidth="1"/>
    <col min="9" max="9" width="12.140625" style="305" customWidth="1"/>
    <col min="10" max="10" width="12.85546875" style="305" customWidth="1"/>
    <col min="11" max="11" width="12.7109375" style="305" customWidth="1"/>
    <col min="12" max="12" width="13" style="305" customWidth="1"/>
    <col min="13" max="14" width="9.140625" style="155" customWidth="1"/>
    <col min="15" max="15" width="19.7109375" style="155" customWidth="1"/>
    <col min="16" max="16" width="21.42578125" style="4" customWidth="1"/>
    <col min="17" max="17" width="22" style="4" customWidth="1"/>
    <col min="18" max="16384" width="9.140625" style="4"/>
  </cols>
  <sheetData>
    <row r="1" spans="1:16" ht="51.75" customHeight="1" x14ac:dyDescent="0.25">
      <c r="A1" s="461" t="s">
        <v>2719</v>
      </c>
      <c r="B1" s="461"/>
      <c r="C1" s="461"/>
      <c r="D1" s="461"/>
      <c r="E1" s="461"/>
      <c r="F1" s="461"/>
      <c r="G1" s="461"/>
      <c r="H1" s="461"/>
      <c r="I1" s="461"/>
      <c r="J1" s="461"/>
      <c r="K1" s="461"/>
      <c r="L1" s="461"/>
      <c r="M1" s="461"/>
      <c r="N1" s="461"/>
      <c r="O1" s="461"/>
    </row>
    <row r="2" spans="1:16" ht="15.75" thickBot="1" x14ac:dyDescent="0.3">
      <c r="E2" s="427"/>
      <c r="F2" s="427"/>
      <c r="G2" s="427"/>
      <c r="H2" s="427"/>
      <c r="I2" s="427"/>
      <c r="J2" s="427"/>
    </row>
    <row r="3" spans="1:16" ht="16.5" customHeight="1" x14ac:dyDescent="0.25">
      <c r="A3" s="468" t="s">
        <v>2706</v>
      </c>
      <c r="B3" s="465" t="s">
        <v>2707</v>
      </c>
      <c r="C3" s="462" t="s">
        <v>2412</v>
      </c>
      <c r="D3" s="406" t="s">
        <v>2413</v>
      </c>
      <c r="E3" s="414" t="s">
        <v>2414</v>
      </c>
      <c r="F3" s="414" t="s">
        <v>2415</v>
      </c>
      <c r="G3" s="414" t="s">
        <v>2426</v>
      </c>
      <c r="H3" s="414"/>
      <c r="I3" s="414"/>
      <c r="J3" s="414"/>
      <c r="K3" s="414" t="s">
        <v>2490</v>
      </c>
      <c r="L3" s="414"/>
      <c r="M3" s="406" t="s">
        <v>2420</v>
      </c>
      <c r="N3" s="406"/>
      <c r="O3" s="425" t="s">
        <v>2423</v>
      </c>
      <c r="P3" s="156"/>
    </row>
    <row r="4" spans="1:16" ht="160.5" customHeight="1" x14ac:dyDescent="0.25">
      <c r="A4" s="469"/>
      <c r="B4" s="466"/>
      <c r="C4" s="463"/>
      <c r="D4" s="380"/>
      <c r="E4" s="428"/>
      <c r="F4" s="428"/>
      <c r="G4" s="306" t="s">
        <v>2416</v>
      </c>
      <c r="H4" s="306" t="s">
        <v>2708</v>
      </c>
      <c r="I4" s="306" t="s">
        <v>2709</v>
      </c>
      <c r="J4" s="306" t="s">
        <v>2425</v>
      </c>
      <c r="K4" s="306" t="s">
        <v>2489</v>
      </c>
      <c r="L4" s="306" t="s">
        <v>2417</v>
      </c>
      <c r="M4" s="131" t="s">
        <v>2421</v>
      </c>
      <c r="N4" s="131" t="s">
        <v>2424</v>
      </c>
      <c r="O4" s="426"/>
      <c r="P4" s="157"/>
    </row>
    <row r="5" spans="1:16" ht="15.75" thickBot="1" x14ac:dyDescent="0.3">
      <c r="A5" s="470"/>
      <c r="B5" s="467"/>
      <c r="C5" s="464"/>
      <c r="D5" s="132" t="s">
        <v>2418</v>
      </c>
      <c r="E5" s="307" t="s">
        <v>2419</v>
      </c>
      <c r="F5" s="307" t="s">
        <v>2419</v>
      </c>
      <c r="G5" s="307" t="s">
        <v>2419</v>
      </c>
      <c r="H5" s="307" t="s">
        <v>2419</v>
      </c>
      <c r="I5" s="307" t="s">
        <v>2419</v>
      </c>
      <c r="J5" s="307" t="s">
        <v>2419</v>
      </c>
      <c r="K5" s="307" t="s">
        <v>2419</v>
      </c>
      <c r="L5" s="307" t="s">
        <v>2419</v>
      </c>
      <c r="M5" s="132" t="s">
        <v>2422</v>
      </c>
      <c r="N5" s="132" t="s">
        <v>2422</v>
      </c>
      <c r="O5" s="268"/>
      <c r="P5" s="158"/>
    </row>
    <row r="6" spans="1:16" ht="28.5" customHeight="1" thickBot="1" x14ac:dyDescent="0.3">
      <c r="A6" s="385" t="s">
        <v>2711</v>
      </c>
      <c r="B6" s="386"/>
      <c r="C6" s="386"/>
      <c r="D6" s="386"/>
      <c r="E6" s="386"/>
      <c r="F6" s="386"/>
      <c r="G6" s="386"/>
      <c r="H6" s="386"/>
      <c r="I6" s="386"/>
      <c r="J6" s="386"/>
      <c r="K6" s="386"/>
      <c r="L6" s="386"/>
      <c r="M6" s="386"/>
      <c r="N6" s="386"/>
      <c r="O6" s="387"/>
      <c r="P6" s="158"/>
    </row>
    <row r="7" spans="1:16" s="159" customFormat="1" ht="105" x14ac:dyDescent="0.25">
      <c r="A7" s="419" t="s">
        <v>2010</v>
      </c>
      <c r="B7" s="406" t="s">
        <v>141</v>
      </c>
      <c r="C7" s="16" t="s">
        <v>2011</v>
      </c>
      <c r="D7" s="32">
        <v>2019</v>
      </c>
      <c r="E7" s="308">
        <v>297.66000000000003</v>
      </c>
      <c r="F7" s="308" t="s">
        <v>2652</v>
      </c>
      <c r="G7" s="308">
        <v>278.3</v>
      </c>
      <c r="H7" s="308">
        <v>275</v>
      </c>
      <c r="I7" s="308">
        <v>3.3</v>
      </c>
      <c r="J7" s="308"/>
      <c r="K7" s="308"/>
      <c r="L7" s="308"/>
      <c r="M7" s="141" t="s">
        <v>2012</v>
      </c>
      <c r="N7" s="141" t="s">
        <v>2012</v>
      </c>
      <c r="O7" s="226" t="s">
        <v>2013</v>
      </c>
    </row>
    <row r="8" spans="1:16" s="159" customFormat="1" ht="60.75" thickBot="1" x14ac:dyDescent="0.3">
      <c r="A8" s="384"/>
      <c r="B8" s="408"/>
      <c r="C8" s="15" t="s">
        <v>2014</v>
      </c>
      <c r="D8" s="18">
        <v>2019</v>
      </c>
      <c r="E8" s="309">
        <v>294.73</v>
      </c>
      <c r="F8" s="309" t="s">
        <v>2652</v>
      </c>
      <c r="G8" s="309">
        <v>278.39999999999998</v>
      </c>
      <c r="H8" s="309">
        <v>275</v>
      </c>
      <c r="I8" s="309">
        <v>3.4</v>
      </c>
      <c r="J8" s="309"/>
      <c r="K8" s="309"/>
      <c r="L8" s="309"/>
      <c r="M8" s="132" t="s">
        <v>2012</v>
      </c>
      <c r="N8" s="132" t="s">
        <v>2012</v>
      </c>
      <c r="O8" s="227" t="s">
        <v>2013</v>
      </c>
    </row>
    <row r="9" spans="1:16" s="159" customFormat="1" ht="75.75" thickBot="1" x14ac:dyDescent="0.3">
      <c r="A9" s="160" t="s">
        <v>2015</v>
      </c>
      <c r="B9" s="11" t="s">
        <v>141</v>
      </c>
      <c r="C9" s="46" t="s">
        <v>2016</v>
      </c>
      <c r="D9" s="80">
        <v>2019</v>
      </c>
      <c r="E9" s="310">
        <v>1497.2260000000001</v>
      </c>
      <c r="F9" s="310">
        <v>0</v>
      </c>
      <c r="G9" s="310">
        <v>1497.2260000000001</v>
      </c>
      <c r="H9" s="310">
        <v>500</v>
      </c>
      <c r="I9" s="310">
        <v>263.58300000000003</v>
      </c>
      <c r="J9" s="310">
        <v>733.64300000000003</v>
      </c>
      <c r="K9" s="310">
        <v>321.98899999999998</v>
      </c>
      <c r="L9" s="310">
        <v>321.98899999999998</v>
      </c>
      <c r="M9" s="80" t="s">
        <v>2017</v>
      </c>
      <c r="N9" s="80">
        <v>21.5</v>
      </c>
      <c r="O9" s="228" t="s">
        <v>2018</v>
      </c>
    </row>
    <row r="10" spans="1:16" s="159" customFormat="1" ht="75.75" thickBot="1" x14ac:dyDescent="0.3">
      <c r="A10" s="160" t="s">
        <v>2019</v>
      </c>
      <c r="B10" s="11" t="s">
        <v>141</v>
      </c>
      <c r="C10" s="46" t="s">
        <v>2020</v>
      </c>
      <c r="D10" s="198">
        <v>2019</v>
      </c>
      <c r="E10" s="311">
        <v>1467</v>
      </c>
      <c r="F10" s="311">
        <v>0</v>
      </c>
      <c r="G10" s="311">
        <f>H10+I10+J10</f>
        <v>1467</v>
      </c>
      <c r="H10" s="311">
        <v>1225</v>
      </c>
      <c r="I10" s="311">
        <v>147</v>
      </c>
      <c r="J10" s="311">
        <v>95</v>
      </c>
      <c r="K10" s="311" t="s">
        <v>2017</v>
      </c>
      <c r="L10" s="311" t="s">
        <v>2017</v>
      </c>
      <c r="M10" s="80" t="s">
        <v>2017</v>
      </c>
      <c r="N10" s="80">
        <v>100</v>
      </c>
      <c r="O10" s="228" t="s">
        <v>2021</v>
      </c>
    </row>
    <row r="11" spans="1:16" s="159" customFormat="1" ht="120" x14ac:dyDescent="0.25">
      <c r="A11" s="419" t="s">
        <v>2022</v>
      </c>
      <c r="B11" s="406" t="s">
        <v>141</v>
      </c>
      <c r="C11" s="16" t="s">
        <v>2023</v>
      </c>
      <c r="D11" s="32">
        <v>2019</v>
      </c>
      <c r="E11" s="308">
        <v>4068.98</v>
      </c>
      <c r="F11" s="308"/>
      <c r="G11" s="308">
        <f>H11</f>
        <v>4068.98</v>
      </c>
      <c r="H11" s="308">
        <f>E11</f>
        <v>4068.98</v>
      </c>
      <c r="I11" s="308"/>
      <c r="J11" s="308"/>
      <c r="K11" s="308"/>
      <c r="L11" s="308"/>
      <c r="M11" s="32">
        <v>0.6</v>
      </c>
      <c r="N11" s="32" t="s">
        <v>2017</v>
      </c>
      <c r="O11" s="226" t="s">
        <v>1846</v>
      </c>
    </row>
    <row r="12" spans="1:16" s="159" customFormat="1" ht="150" x14ac:dyDescent="0.25">
      <c r="A12" s="383"/>
      <c r="B12" s="380"/>
      <c r="C12" s="13" t="s">
        <v>2024</v>
      </c>
      <c r="D12" s="29">
        <v>2019</v>
      </c>
      <c r="E12" s="312">
        <v>1291.3399999999999</v>
      </c>
      <c r="F12" s="312"/>
      <c r="G12" s="312">
        <f>H12</f>
        <v>1291.3399999999999</v>
      </c>
      <c r="H12" s="312">
        <f>E12</f>
        <v>1291.3399999999999</v>
      </c>
      <c r="I12" s="312"/>
      <c r="J12" s="312"/>
      <c r="K12" s="312"/>
      <c r="L12" s="312"/>
      <c r="M12" s="29"/>
      <c r="N12" s="29">
        <v>0.9</v>
      </c>
      <c r="O12" s="229" t="s">
        <v>2025</v>
      </c>
    </row>
    <row r="13" spans="1:16" s="159" customFormat="1" ht="105" x14ac:dyDescent="0.25">
      <c r="A13" s="383"/>
      <c r="B13" s="380"/>
      <c r="C13" s="13" t="s">
        <v>2026</v>
      </c>
      <c r="D13" s="29">
        <v>2019</v>
      </c>
      <c r="E13" s="312">
        <v>1187.085</v>
      </c>
      <c r="F13" s="312"/>
      <c r="G13" s="312">
        <f>H13</f>
        <v>1187.085</v>
      </c>
      <c r="H13" s="312">
        <f>E13</f>
        <v>1187.085</v>
      </c>
      <c r="I13" s="312"/>
      <c r="J13" s="312"/>
      <c r="K13" s="312"/>
      <c r="L13" s="312"/>
      <c r="M13" s="29">
        <v>4.1500000000000004</v>
      </c>
      <c r="N13" s="29" t="s">
        <v>2017</v>
      </c>
      <c r="O13" s="229" t="s">
        <v>2467</v>
      </c>
    </row>
    <row r="14" spans="1:16" s="159" customFormat="1" ht="45" x14ac:dyDescent="0.25">
      <c r="A14" s="383"/>
      <c r="B14" s="380"/>
      <c r="C14" s="13" t="s">
        <v>2027</v>
      </c>
      <c r="D14" s="29">
        <v>2019</v>
      </c>
      <c r="E14" s="312">
        <v>147</v>
      </c>
      <c r="F14" s="312"/>
      <c r="G14" s="312">
        <f>H14</f>
        <v>147</v>
      </c>
      <c r="H14" s="312">
        <f>E14</f>
        <v>147</v>
      </c>
      <c r="I14" s="312"/>
      <c r="J14" s="312"/>
      <c r="K14" s="312"/>
      <c r="L14" s="312"/>
      <c r="M14" s="29"/>
      <c r="N14" s="29">
        <v>0</v>
      </c>
      <c r="O14" s="229" t="s">
        <v>2467</v>
      </c>
    </row>
    <row r="15" spans="1:16" s="159" customFormat="1" ht="60.75" thickBot="1" x14ac:dyDescent="0.3">
      <c r="A15" s="384"/>
      <c r="B15" s="408"/>
      <c r="C15" s="15" t="s">
        <v>2028</v>
      </c>
      <c r="D15" s="18">
        <v>2019</v>
      </c>
      <c r="E15" s="309">
        <v>52.39</v>
      </c>
      <c r="F15" s="309"/>
      <c r="G15" s="309">
        <f>H15</f>
        <v>52.39</v>
      </c>
      <c r="H15" s="309">
        <f>E15</f>
        <v>52.39</v>
      </c>
      <c r="I15" s="309"/>
      <c r="J15" s="309"/>
      <c r="K15" s="309"/>
      <c r="L15" s="309"/>
      <c r="M15" s="18"/>
      <c r="N15" s="18">
        <v>0</v>
      </c>
      <c r="O15" s="227" t="s">
        <v>2467</v>
      </c>
    </row>
    <row r="16" spans="1:16" s="159" customFormat="1" ht="75" x14ac:dyDescent="0.25">
      <c r="A16" s="419" t="s">
        <v>2029</v>
      </c>
      <c r="B16" s="406" t="s">
        <v>141</v>
      </c>
      <c r="C16" s="16" t="s">
        <v>2030</v>
      </c>
      <c r="D16" s="32">
        <v>2019</v>
      </c>
      <c r="E16" s="308">
        <v>1364.8</v>
      </c>
      <c r="F16" s="308"/>
      <c r="G16" s="308">
        <v>1364.8</v>
      </c>
      <c r="H16" s="308">
        <v>1355.2</v>
      </c>
      <c r="I16" s="308">
        <v>9.6</v>
      </c>
      <c r="J16" s="308"/>
      <c r="K16" s="308"/>
      <c r="L16" s="308"/>
      <c r="M16" s="32"/>
      <c r="N16" s="32">
        <v>0</v>
      </c>
      <c r="O16" s="226" t="s">
        <v>2031</v>
      </c>
    </row>
    <row r="17" spans="1:16" s="159" customFormat="1" ht="105" x14ac:dyDescent="0.25">
      <c r="A17" s="383"/>
      <c r="B17" s="380"/>
      <c r="C17" s="13" t="s">
        <v>2032</v>
      </c>
      <c r="D17" s="29">
        <v>2019</v>
      </c>
      <c r="E17" s="312">
        <v>1499.99</v>
      </c>
      <c r="F17" s="312"/>
      <c r="G17" s="312">
        <v>1499.99</v>
      </c>
      <c r="H17" s="312">
        <v>1499.99</v>
      </c>
      <c r="I17" s="312"/>
      <c r="J17" s="312"/>
      <c r="K17" s="312"/>
      <c r="L17" s="312"/>
      <c r="M17" s="29"/>
      <c r="N17" s="29">
        <v>0</v>
      </c>
      <c r="O17" s="229" t="s">
        <v>2031</v>
      </c>
    </row>
    <row r="18" spans="1:16" s="159" customFormat="1" ht="135" x14ac:dyDescent="0.25">
      <c r="A18" s="383"/>
      <c r="B18" s="380"/>
      <c r="C18" s="13" t="s">
        <v>2033</v>
      </c>
      <c r="D18" s="29">
        <v>2019</v>
      </c>
      <c r="E18" s="312">
        <v>2655.1</v>
      </c>
      <c r="F18" s="312"/>
      <c r="G18" s="312">
        <v>2655.1</v>
      </c>
      <c r="H18" s="312">
        <v>2655.1</v>
      </c>
      <c r="I18" s="312"/>
      <c r="J18" s="312"/>
      <c r="K18" s="312"/>
      <c r="L18" s="312"/>
      <c r="M18" s="29"/>
      <c r="N18" s="29">
        <v>0</v>
      </c>
      <c r="O18" s="229" t="s">
        <v>2034</v>
      </c>
    </row>
    <row r="19" spans="1:16" s="159" customFormat="1" ht="135.75" thickBot="1" x14ac:dyDescent="0.3">
      <c r="A19" s="384"/>
      <c r="B19" s="408"/>
      <c r="C19" s="15" t="s">
        <v>2035</v>
      </c>
      <c r="D19" s="18">
        <v>2019</v>
      </c>
      <c r="E19" s="309">
        <v>1486</v>
      </c>
      <c r="F19" s="309"/>
      <c r="G19" s="309">
        <v>1486</v>
      </c>
      <c r="H19" s="309">
        <v>1486</v>
      </c>
      <c r="I19" s="309"/>
      <c r="J19" s="309"/>
      <c r="K19" s="309"/>
      <c r="L19" s="309"/>
      <c r="M19" s="18"/>
      <c r="N19" s="18">
        <v>0</v>
      </c>
      <c r="O19" s="231" t="s">
        <v>2654</v>
      </c>
    </row>
    <row r="20" spans="1:16" s="159" customFormat="1" ht="60" x14ac:dyDescent="0.25">
      <c r="A20" s="419" t="s">
        <v>2036</v>
      </c>
      <c r="B20" s="406" t="s">
        <v>141</v>
      </c>
      <c r="C20" s="16" t="s">
        <v>2037</v>
      </c>
      <c r="D20" s="32">
        <v>2019</v>
      </c>
      <c r="E20" s="308">
        <v>1262.047</v>
      </c>
      <c r="F20" s="308"/>
      <c r="G20" s="308">
        <v>625</v>
      </c>
      <c r="H20" s="308">
        <v>75</v>
      </c>
      <c r="I20" s="308">
        <v>550</v>
      </c>
      <c r="J20" s="308"/>
      <c r="K20" s="308">
        <v>17.5</v>
      </c>
      <c r="L20" s="308">
        <v>92.5</v>
      </c>
      <c r="M20" s="32">
        <v>1.4</v>
      </c>
      <c r="N20" s="32" t="s">
        <v>2017</v>
      </c>
      <c r="O20" s="230" t="s">
        <v>2369</v>
      </c>
    </row>
    <row r="21" spans="1:16" s="159" customFormat="1" ht="75" x14ac:dyDescent="0.25">
      <c r="A21" s="383"/>
      <c r="B21" s="380"/>
      <c r="C21" s="13" t="s">
        <v>2038</v>
      </c>
      <c r="D21" s="29">
        <v>2019</v>
      </c>
      <c r="E21" s="312">
        <v>1488.5709999999999</v>
      </c>
      <c r="F21" s="312"/>
      <c r="G21" s="312">
        <v>1488.5</v>
      </c>
      <c r="H21" s="312">
        <v>75</v>
      </c>
      <c r="I21" s="312">
        <v>1413.5</v>
      </c>
      <c r="J21" s="312"/>
      <c r="K21" s="312">
        <v>1217.4000000000001</v>
      </c>
      <c r="L21" s="312">
        <v>1292.4000000000001</v>
      </c>
      <c r="M21" s="29" t="s">
        <v>2017</v>
      </c>
      <c r="N21" s="29">
        <v>81.8</v>
      </c>
      <c r="O21" s="232" t="s">
        <v>2369</v>
      </c>
    </row>
    <row r="22" spans="1:16" s="159" customFormat="1" ht="75" x14ac:dyDescent="0.25">
      <c r="A22" s="383"/>
      <c r="B22" s="380"/>
      <c r="C22" s="13" t="s">
        <v>2039</v>
      </c>
      <c r="D22" s="29">
        <v>2019</v>
      </c>
      <c r="E22" s="312">
        <v>1492.9069999999999</v>
      </c>
      <c r="F22" s="312"/>
      <c r="G22" s="312">
        <v>1075</v>
      </c>
      <c r="H22" s="312">
        <v>75</v>
      </c>
      <c r="I22" s="312">
        <v>1000</v>
      </c>
      <c r="J22" s="312"/>
      <c r="K22" s="312">
        <v>318.7</v>
      </c>
      <c r="L22" s="312">
        <v>393.7</v>
      </c>
      <c r="M22" s="29" t="s">
        <v>2017</v>
      </c>
      <c r="N22" s="29">
        <v>21.3</v>
      </c>
      <c r="O22" s="232" t="s">
        <v>2369</v>
      </c>
    </row>
    <row r="23" spans="1:16" s="159" customFormat="1" ht="90" x14ac:dyDescent="0.25">
      <c r="A23" s="383"/>
      <c r="B23" s="380"/>
      <c r="C23" s="13" t="s">
        <v>2040</v>
      </c>
      <c r="D23" s="29">
        <v>2019</v>
      </c>
      <c r="E23" s="312">
        <v>125.9</v>
      </c>
      <c r="F23" s="312"/>
      <c r="G23" s="312">
        <v>125.9</v>
      </c>
      <c r="H23" s="312">
        <v>75</v>
      </c>
      <c r="I23" s="312">
        <v>50.9</v>
      </c>
      <c r="J23" s="312"/>
      <c r="K23" s="312">
        <v>50.9</v>
      </c>
      <c r="L23" s="312">
        <v>125.9</v>
      </c>
      <c r="M23" s="29" t="s">
        <v>2017</v>
      </c>
      <c r="N23" s="29">
        <v>40.4</v>
      </c>
      <c r="O23" s="232" t="s">
        <v>2369</v>
      </c>
    </row>
    <row r="24" spans="1:16" s="159" customFormat="1" ht="60.75" thickBot="1" x14ac:dyDescent="0.3">
      <c r="A24" s="384"/>
      <c r="B24" s="132" t="s">
        <v>2632</v>
      </c>
      <c r="C24" s="15" t="s">
        <v>2041</v>
      </c>
      <c r="D24" s="18" t="s">
        <v>2452</v>
      </c>
      <c r="E24" s="309">
        <v>82</v>
      </c>
      <c r="F24" s="309">
        <v>82</v>
      </c>
      <c r="G24" s="309">
        <v>82</v>
      </c>
      <c r="H24" s="309">
        <v>58</v>
      </c>
      <c r="I24" s="309">
        <v>24</v>
      </c>
      <c r="J24" s="309"/>
      <c r="K24" s="309">
        <v>82</v>
      </c>
      <c r="L24" s="309">
        <v>82</v>
      </c>
      <c r="M24" s="18" t="s">
        <v>2017</v>
      </c>
      <c r="N24" s="18">
        <v>100</v>
      </c>
      <c r="O24" s="231" t="s">
        <v>2369</v>
      </c>
      <c r="P24" s="159">
        <v>1</v>
      </c>
    </row>
    <row r="25" spans="1:16" s="159" customFormat="1" ht="90" x14ac:dyDescent="0.25">
      <c r="A25" s="459" t="s">
        <v>2042</v>
      </c>
      <c r="B25" s="406" t="s">
        <v>141</v>
      </c>
      <c r="C25" s="16" t="s">
        <v>2043</v>
      </c>
      <c r="D25" s="32">
        <v>2020</v>
      </c>
      <c r="E25" s="308">
        <v>40</v>
      </c>
      <c r="F25" s="308"/>
      <c r="G25" s="308">
        <v>40</v>
      </c>
      <c r="H25" s="308">
        <v>40</v>
      </c>
      <c r="I25" s="308"/>
      <c r="J25" s="308"/>
      <c r="K25" s="308"/>
      <c r="L25" s="308"/>
      <c r="M25" s="32" t="s">
        <v>2017</v>
      </c>
      <c r="N25" s="32">
        <v>0</v>
      </c>
      <c r="O25" s="230" t="s">
        <v>2467</v>
      </c>
    </row>
    <row r="26" spans="1:16" s="159" customFormat="1" ht="120" x14ac:dyDescent="0.25">
      <c r="A26" s="460"/>
      <c r="B26" s="380"/>
      <c r="C26" s="13" t="s">
        <v>2044</v>
      </c>
      <c r="D26" s="29">
        <v>2020</v>
      </c>
      <c r="E26" s="312">
        <v>40</v>
      </c>
      <c r="F26" s="312"/>
      <c r="G26" s="312">
        <v>40</v>
      </c>
      <c r="H26" s="312">
        <v>40</v>
      </c>
      <c r="I26" s="312"/>
      <c r="J26" s="312"/>
      <c r="K26" s="312"/>
      <c r="L26" s="312"/>
      <c r="M26" s="29" t="s">
        <v>2017</v>
      </c>
      <c r="N26" s="29">
        <v>0</v>
      </c>
      <c r="O26" s="232" t="s">
        <v>2467</v>
      </c>
    </row>
    <row r="27" spans="1:16" s="159" customFormat="1" ht="90.75" thickBot="1" x14ac:dyDescent="0.3">
      <c r="A27" s="460"/>
      <c r="B27" s="144" t="s">
        <v>2632</v>
      </c>
      <c r="C27" s="12" t="s">
        <v>2045</v>
      </c>
      <c r="D27" s="29" t="s">
        <v>2479</v>
      </c>
      <c r="E27" s="312">
        <v>50.215000000000003</v>
      </c>
      <c r="F27" s="312">
        <v>6</v>
      </c>
      <c r="G27" s="312">
        <v>44.215000000000003</v>
      </c>
      <c r="H27" s="312">
        <v>24</v>
      </c>
      <c r="I27" s="312">
        <v>20.215</v>
      </c>
      <c r="J27" s="312"/>
      <c r="K27" s="312">
        <v>0</v>
      </c>
      <c r="L27" s="312">
        <v>0</v>
      </c>
      <c r="M27" s="29" t="s">
        <v>2017</v>
      </c>
      <c r="N27" s="29">
        <v>0</v>
      </c>
      <c r="O27" s="232" t="s">
        <v>2467</v>
      </c>
    </row>
    <row r="28" spans="1:16" s="159" customFormat="1" ht="45" x14ac:dyDescent="0.25">
      <c r="A28" s="378" t="s">
        <v>2046</v>
      </c>
      <c r="B28" s="406" t="s">
        <v>141</v>
      </c>
      <c r="C28" s="16" t="s">
        <v>2047</v>
      </c>
      <c r="D28" s="32" t="s">
        <v>2048</v>
      </c>
      <c r="E28" s="313">
        <v>1415.36</v>
      </c>
      <c r="F28" s="313">
        <v>1415.36</v>
      </c>
      <c r="G28" s="313">
        <v>1415.36</v>
      </c>
      <c r="H28" s="313">
        <v>1415.36</v>
      </c>
      <c r="I28" s="313">
        <v>0</v>
      </c>
      <c r="J28" s="313">
        <v>0</v>
      </c>
      <c r="K28" s="313">
        <v>0</v>
      </c>
      <c r="L28" s="313">
        <v>0</v>
      </c>
      <c r="M28" s="141">
        <v>0</v>
      </c>
      <c r="N28" s="141">
        <v>0</v>
      </c>
      <c r="O28" s="226" t="s">
        <v>2049</v>
      </c>
    </row>
    <row r="29" spans="1:16" s="159" customFormat="1" ht="75" x14ac:dyDescent="0.25">
      <c r="A29" s="375"/>
      <c r="B29" s="380"/>
      <c r="C29" s="13" t="s">
        <v>2050</v>
      </c>
      <c r="D29" s="29" t="s">
        <v>2048</v>
      </c>
      <c r="E29" s="306">
        <v>1003.199</v>
      </c>
      <c r="F29" s="306">
        <v>1003.199</v>
      </c>
      <c r="G29" s="306">
        <v>1003.199</v>
      </c>
      <c r="H29" s="306">
        <v>1003.199</v>
      </c>
      <c r="I29" s="306">
        <v>0</v>
      </c>
      <c r="J29" s="306">
        <v>0</v>
      </c>
      <c r="K29" s="306">
        <v>0</v>
      </c>
      <c r="L29" s="306">
        <v>0</v>
      </c>
      <c r="M29" s="131">
        <v>0</v>
      </c>
      <c r="N29" s="131">
        <v>0</v>
      </c>
      <c r="O29" s="229" t="s">
        <v>2049</v>
      </c>
    </row>
    <row r="30" spans="1:16" s="159" customFormat="1" ht="60" x14ac:dyDescent="0.25">
      <c r="A30" s="375"/>
      <c r="B30" s="380"/>
      <c r="C30" s="13" t="s">
        <v>2051</v>
      </c>
      <c r="D30" s="29" t="s">
        <v>2048</v>
      </c>
      <c r="E30" s="306">
        <v>1496.752</v>
      </c>
      <c r="F30" s="306">
        <v>1496.752</v>
      </c>
      <c r="G30" s="306">
        <v>1496.752</v>
      </c>
      <c r="H30" s="306">
        <v>1496.752</v>
      </c>
      <c r="I30" s="306">
        <v>0</v>
      </c>
      <c r="J30" s="306">
        <v>0</v>
      </c>
      <c r="K30" s="306">
        <v>0</v>
      </c>
      <c r="L30" s="306">
        <v>0</v>
      </c>
      <c r="M30" s="131">
        <v>0</v>
      </c>
      <c r="N30" s="131">
        <v>0</v>
      </c>
      <c r="O30" s="229" t="s">
        <v>2049</v>
      </c>
    </row>
    <row r="31" spans="1:16" s="159" customFormat="1" ht="60" x14ac:dyDescent="0.25">
      <c r="A31" s="375"/>
      <c r="B31" s="380"/>
      <c r="C31" s="13" t="s">
        <v>2052</v>
      </c>
      <c r="D31" s="29" t="s">
        <v>2048</v>
      </c>
      <c r="E31" s="306">
        <v>1042.44</v>
      </c>
      <c r="F31" s="306">
        <v>1042.44</v>
      </c>
      <c r="G31" s="306">
        <v>1042.44</v>
      </c>
      <c r="H31" s="306">
        <v>1042.44</v>
      </c>
      <c r="I31" s="306">
        <v>0</v>
      </c>
      <c r="J31" s="306">
        <v>0</v>
      </c>
      <c r="K31" s="306">
        <v>0</v>
      </c>
      <c r="L31" s="306">
        <v>0</v>
      </c>
      <c r="M31" s="131">
        <v>0</v>
      </c>
      <c r="N31" s="131">
        <v>0</v>
      </c>
      <c r="O31" s="229" t="s">
        <v>2049</v>
      </c>
    </row>
    <row r="32" spans="1:16" s="159" customFormat="1" ht="90" x14ac:dyDescent="0.25">
      <c r="A32" s="375"/>
      <c r="B32" s="380"/>
      <c r="C32" s="13" t="s">
        <v>2710</v>
      </c>
      <c r="D32" s="29" t="s">
        <v>2048</v>
      </c>
      <c r="E32" s="312">
        <v>2742.5529999999999</v>
      </c>
      <c r="F32" s="312">
        <v>2742.5529999999999</v>
      </c>
      <c r="G32" s="306">
        <v>350</v>
      </c>
      <c r="H32" s="306">
        <v>350</v>
      </c>
      <c r="I32" s="306">
        <v>0</v>
      </c>
      <c r="J32" s="306">
        <v>0</v>
      </c>
      <c r="K32" s="306">
        <v>0</v>
      </c>
      <c r="L32" s="306">
        <v>0</v>
      </c>
      <c r="M32" s="131">
        <v>0</v>
      </c>
      <c r="N32" s="131">
        <v>0</v>
      </c>
      <c r="O32" s="229" t="s">
        <v>2053</v>
      </c>
    </row>
    <row r="33" spans="1:27" s="159" customFormat="1" ht="60.75" thickBot="1" x14ac:dyDescent="0.3">
      <c r="A33" s="376"/>
      <c r="B33" s="132" t="s">
        <v>2632</v>
      </c>
      <c r="C33" s="15" t="s">
        <v>2054</v>
      </c>
      <c r="D33" s="18" t="s">
        <v>2479</v>
      </c>
      <c r="E33" s="309">
        <v>2742.5529999999999</v>
      </c>
      <c r="F33" s="309">
        <v>2742.5529999999999</v>
      </c>
      <c r="G33" s="309">
        <v>1359</v>
      </c>
      <c r="H33" s="309">
        <v>1000</v>
      </c>
      <c r="I33" s="309">
        <v>359</v>
      </c>
      <c r="J33" s="309">
        <v>0</v>
      </c>
      <c r="K33" s="309">
        <v>250</v>
      </c>
      <c r="L33" s="309">
        <v>1021</v>
      </c>
      <c r="M33" s="18" t="s">
        <v>2017</v>
      </c>
      <c r="N33" s="18">
        <v>75</v>
      </c>
      <c r="O33" s="227" t="s">
        <v>2053</v>
      </c>
    </row>
    <row r="34" spans="1:27" s="159" customFormat="1" ht="195.75" thickBot="1" x14ac:dyDescent="0.3">
      <c r="A34" s="139" t="s">
        <v>2055</v>
      </c>
      <c r="B34" s="141" t="s">
        <v>141</v>
      </c>
      <c r="C34" s="16" t="s">
        <v>2056</v>
      </c>
      <c r="D34" s="32">
        <v>2020</v>
      </c>
      <c r="E34" s="308">
        <v>50</v>
      </c>
      <c r="F34" s="308"/>
      <c r="G34" s="308">
        <v>50</v>
      </c>
      <c r="H34" s="308">
        <v>50</v>
      </c>
      <c r="I34" s="308"/>
      <c r="J34" s="308"/>
      <c r="K34" s="308"/>
      <c r="L34" s="308"/>
      <c r="M34" s="32"/>
      <c r="N34" s="32">
        <v>0</v>
      </c>
      <c r="O34" s="226" t="s">
        <v>2057</v>
      </c>
    </row>
    <row r="35" spans="1:27" s="159" customFormat="1" ht="45" x14ac:dyDescent="0.25">
      <c r="A35" s="419" t="s">
        <v>2058</v>
      </c>
      <c r="B35" s="406" t="s">
        <v>141</v>
      </c>
      <c r="C35" s="16" t="s">
        <v>2059</v>
      </c>
      <c r="D35" s="32">
        <v>2019</v>
      </c>
      <c r="E35" s="308">
        <v>537.09100000000001</v>
      </c>
      <c r="F35" s="308"/>
      <c r="G35" s="308">
        <v>537.09100000000001</v>
      </c>
      <c r="H35" s="308">
        <v>537.09100000000001</v>
      </c>
      <c r="I35" s="308"/>
      <c r="J35" s="308"/>
      <c r="K35" s="308"/>
      <c r="L35" s="308"/>
      <c r="M35" s="32" t="s">
        <v>2017</v>
      </c>
      <c r="N35" s="32">
        <v>100</v>
      </c>
      <c r="O35" s="230" t="s">
        <v>2467</v>
      </c>
    </row>
    <row r="36" spans="1:27" s="159" customFormat="1" ht="45.75" thickBot="1" x14ac:dyDescent="0.3">
      <c r="A36" s="384"/>
      <c r="B36" s="408"/>
      <c r="C36" s="15" t="s">
        <v>2060</v>
      </c>
      <c r="D36" s="18">
        <v>2019</v>
      </c>
      <c r="E36" s="309">
        <v>1534.316</v>
      </c>
      <c r="F36" s="309"/>
      <c r="G36" s="309">
        <v>1534.316</v>
      </c>
      <c r="H36" s="309">
        <v>1534.316</v>
      </c>
      <c r="I36" s="309"/>
      <c r="J36" s="309"/>
      <c r="K36" s="309"/>
      <c r="L36" s="309"/>
      <c r="M36" s="18" t="s">
        <v>2017</v>
      </c>
      <c r="N36" s="18">
        <v>100</v>
      </c>
      <c r="O36" s="231" t="s">
        <v>2467</v>
      </c>
    </row>
    <row r="37" spans="1:27" s="159" customFormat="1" ht="105" x14ac:dyDescent="0.25">
      <c r="A37" s="419" t="s">
        <v>2061</v>
      </c>
      <c r="B37" s="406" t="s">
        <v>141</v>
      </c>
      <c r="C37" s="16" t="s">
        <v>2062</v>
      </c>
      <c r="D37" s="141" t="s">
        <v>2063</v>
      </c>
      <c r="E37" s="313">
        <v>29830</v>
      </c>
      <c r="F37" s="313" t="s">
        <v>2017</v>
      </c>
      <c r="G37" s="308">
        <f>H37+I37+J37</f>
        <v>4356</v>
      </c>
      <c r="H37" s="313">
        <v>3956</v>
      </c>
      <c r="I37" s="313">
        <v>400</v>
      </c>
      <c r="J37" s="313"/>
      <c r="K37" s="313">
        <f>610+325.19536</f>
        <v>935.19535999999994</v>
      </c>
      <c r="L37" s="313">
        <f>610+325.19536</f>
        <v>935.19535999999994</v>
      </c>
      <c r="M37" s="141">
        <v>0</v>
      </c>
      <c r="N37" s="141">
        <v>0</v>
      </c>
      <c r="O37" s="226" t="s">
        <v>2064</v>
      </c>
    </row>
    <row r="38" spans="1:27" s="159" customFormat="1" ht="75" x14ac:dyDescent="0.25">
      <c r="A38" s="383"/>
      <c r="B38" s="380"/>
      <c r="C38" s="13" t="s">
        <v>2065</v>
      </c>
      <c r="D38" s="131">
        <v>2019</v>
      </c>
      <c r="E38" s="306">
        <v>22763.074000000001</v>
      </c>
      <c r="F38" s="306">
        <v>22763.074000000001</v>
      </c>
      <c r="G38" s="312">
        <f>H38+I38+J38</f>
        <v>5661.19</v>
      </c>
      <c r="H38" s="306">
        <v>5539</v>
      </c>
      <c r="I38" s="306">
        <v>122.19</v>
      </c>
      <c r="J38" s="306"/>
      <c r="K38" s="306"/>
      <c r="L38" s="306"/>
      <c r="M38" s="131">
        <v>0</v>
      </c>
      <c r="N38" s="131">
        <v>0</v>
      </c>
      <c r="O38" s="229" t="s">
        <v>2066</v>
      </c>
    </row>
    <row r="39" spans="1:27" s="159" customFormat="1" ht="300" x14ac:dyDescent="0.25">
      <c r="A39" s="383"/>
      <c r="B39" s="380"/>
      <c r="C39" s="13" t="s">
        <v>2067</v>
      </c>
      <c r="D39" s="131">
        <v>2019</v>
      </c>
      <c r="E39" s="312">
        <v>54800</v>
      </c>
      <c r="F39" s="312">
        <v>54800</v>
      </c>
      <c r="G39" s="312">
        <f>H39+I39+J39</f>
        <v>54800</v>
      </c>
      <c r="H39" s="306">
        <v>54800</v>
      </c>
      <c r="I39" s="306"/>
      <c r="J39" s="306"/>
      <c r="K39" s="306"/>
      <c r="L39" s="306"/>
      <c r="M39" s="131"/>
      <c r="N39" s="131">
        <f>L39/E39*100</f>
        <v>0</v>
      </c>
      <c r="O39" s="229" t="s">
        <v>2683</v>
      </c>
    </row>
    <row r="40" spans="1:27" s="159" customFormat="1" ht="60" x14ac:dyDescent="0.25">
      <c r="A40" s="383"/>
      <c r="B40" s="380"/>
      <c r="C40" s="13" t="s">
        <v>2068</v>
      </c>
      <c r="D40" s="131" t="s">
        <v>2069</v>
      </c>
      <c r="E40" s="306">
        <v>146727.75399999999</v>
      </c>
      <c r="F40" s="306">
        <v>104238.042</v>
      </c>
      <c r="G40" s="312">
        <v>59000</v>
      </c>
      <c r="H40" s="306">
        <v>10000</v>
      </c>
      <c r="I40" s="306">
        <v>20000</v>
      </c>
      <c r="J40" s="306">
        <v>29000</v>
      </c>
      <c r="K40" s="306">
        <v>34145.035000000003</v>
      </c>
      <c r="L40" s="306">
        <v>34145.035000000003</v>
      </c>
      <c r="M40" s="131">
        <v>57</v>
      </c>
      <c r="N40" s="131" t="s">
        <v>2017</v>
      </c>
      <c r="O40" s="229" t="s">
        <v>2070</v>
      </c>
      <c r="P40" s="14"/>
      <c r="Q40" s="14"/>
      <c r="R40" s="14"/>
      <c r="S40" s="14"/>
      <c r="T40" s="14"/>
      <c r="U40" s="14"/>
      <c r="V40" s="14"/>
      <c r="W40" s="14"/>
      <c r="X40" s="14"/>
      <c r="Y40" s="14"/>
      <c r="Z40" s="14"/>
      <c r="AA40" s="14"/>
    </row>
    <row r="41" spans="1:27" s="159" customFormat="1" ht="75" x14ac:dyDescent="0.25">
      <c r="A41" s="383"/>
      <c r="B41" s="380"/>
      <c r="C41" s="13" t="s">
        <v>2071</v>
      </c>
      <c r="D41" s="131" t="s">
        <v>2456</v>
      </c>
      <c r="E41" s="306">
        <v>259995.17800000001</v>
      </c>
      <c r="F41" s="306">
        <v>233861.73199999999</v>
      </c>
      <c r="G41" s="312">
        <f>H41+I41+J41</f>
        <v>65000</v>
      </c>
      <c r="H41" s="306">
        <v>25000</v>
      </c>
      <c r="I41" s="306">
        <v>20000</v>
      </c>
      <c r="J41" s="306">
        <v>20000</v>
      </c>
      <c r="K41" s="306">
        <v>12234.468999999999</v>
      </c>
      <c r="L41" s="306">
        <v>12234.468999999999</v>
      </c>
      <c r="M41" s="131">
        <v>22</v>
      </c>
      <c r="N41" s="131" t="s">
        <v>2017</v>
      </c>
      <c r="O41" s="229" t="s">
        <v>2072</v>
      </c>
    </row>
    <row r="42" spans="1:27" s="159" customFormat="1" ht="90" x14ac:dyDescent="0.25">
      <c r="A42" s="383"/>
      <c r="B42" s="380" t="s">
        <v>2632</v>
      </c>
      <c r="C42" s="13" t="s">
        <v>2073</v>
      </c>
      <c r="D42" s="29">
        <v>2019</v>
      </c>
      <c r="E42" s="312">
        <v>987.51499999999999</v>
      </c>
      <c r="F42" s="312">
        <v>987.51499999999999</v>
      </c>
      <c r="G42" s="312">
        <f>H42+I42+J42</f>
        <v>987.51499999999999</v>
      </c>
      <c r="H42" s="312">
        <v>958.75199999999995</v>
      </c>
      <c r="I42" s="312">
        <v>28.763000000000002</v>
      </c>
      <c r="J42" s="312"/>
      <c r="K42" s="312">
        <v>533.745</v>
      </c>
      <c r="L42" s="312">
        <f>518.2+15.545</f>
        <v>533.745</v>
      </c>
      <c r="M42" s="29"/>
      <c r="N42" s="62">
        <f>L42/E42*100</f>
        <v>54.049305580168408</v>
      </c>
      <c r="O42" s="229" t="s">
        <v>2074</v>
      </c>
    </row>
    <row r="43" spans="1:27" s="159" customFormat="1" ht="75.75" thickBot="1" x14ac:dyDescent="0.3">
      <c r="A43" s="384"/>
      <c r="B43" s="408"/>
      <c r="C43" s="15" t="s">
        <v>2065</v>
      </c>
      <c r="D43" s="132">
        <v>2019</v>
      </c>
      <c r="E43" s="307">
        <v>22763.074000000001</v>
      </c>
      <c r="F43" s="307">
        <v>22763.074000000001</v>
      </c>
      <c r="G43" s="309">
        <f>H43+I43+J43</f>
        <v>1504.83</v>
      </c>
      <c r="H43" s="309">
        <v>1461</v>
      </c>
      <c r="I43" s="309">
        <v>43.83</v>
      </c>
      <c r="J43" s="309"/>
      <c r="K43" s="309"/>
      <c r="L43" s="309"/>
      <c r="M43" s="132">
        <v>0</v>
      </c>
      <c r="N43" s="132">
        <v>0</v>
      </c>
      <c r="O43" s="227" t="s">
        <v>2066</v>
      </c>
    </row>
    <row r="44" spans="1:27" s="159" customFormat="1" ht="135" x14ac:dyDescent="0.25">
      <c r="A44" s="419" t="s">
        <v>2075</v>
      </c>
      <c r="B44" s="406" t="s">
        <v>141</v>
      </c>
      <c r="C44" s="16" t="s">
        <v>2076</v>
      </c>
      <c r="D44" s="141">
        <v>2019</v>
      </c>
      <c r="E44" s="313">
        <v>40</v>
      </c>
      <c r="F44" s="313"/>
      <c r="G44" s="313">
        <v>40</v>
      </c>
      <c r="H44" s="313">
        <v>40</v>
      </c>
      <c r="I44" s="313"/>
      <c r="J44" s="313"/>
      <c r="K44" s="313"/>
      <c r="L44" s="313"/>
      <c r="M44" s="141"/>
      <c r="N44" s="141">
        <v>0</v>
      </c>
      <c r="O44" s="226" t="s">
        <v>2467</v>
      </c>
    </row>
    <row r="45" spans="1:27" s="159" customFormat="1" ht="150" x14ac:dyDescent="0.25">
      <c r="A45" s="383"/>
      <c r="B45" s="380"/>
      <c r="C45" s="13" t="s">
        <v>2077</v>
      </c>
      <c r="D45" s="131">
        <v>2019</v>
      </c>
      <c r="E45" s="306">
        <v>40</v>
      </c>
      <c r="F45" s="306"/>
      <c r="G45" s="306">
        <v>40</v>
      </c>
      <c r="H45" s="306">
        <v>40</v>
      </c>
      <c r="I45" s="306"/>
      <c r="J45" s="306"/>
      <c r="K45" s="306"/>
      <c r="L45" s="306"/>
      <c r="M45" s="131"/>
      <c r="N45" s="131">
        <v>0</v>
      </c>
      <c r="O45" s="229" t="s">
        <v>2467</v>
      </c>
    </row>
    <row r="46" spans="1:27" s="159" customFormat="1" ht="105" x14ac:dyDescent="0.25">
      <c r="A46" s="383"/>
      <c r="B46" s="380"/>
      <c r="C46" s="13" t="s">
        <v>2078</v>
      </c>
      <c r="D46" s="131">
        <v>2019</v>
      </c>
      <c r="E46" s="306">
        <v>66</v>
      </c>
      <c r="F46" s="306"/>
      <c r="G46" s="306">
        <v>66</v>
      </c>
      <c r="H46" s="306">
        <v>66</v>
      </c>
      <c r="I46" s="306"/>
      <c r="J46" s="306"/>
      <c r="K46" s="306"/>
      <c r="L46" s="306"/>
      <c r="M46" s="131"/>
      <c r="N46" s="131">
        <v>0</v>
      </c>
      <c r="O46" s="229" t="s">
        <v>2467</v>
      </c>
    </row>
    <row r="47" spans="1:27" s="159" customFormat="1" ht="120" x14ac:dyDescent="0.25">
      <c r="A47" s="383"/>
      <c r="B47" s="380"/>
      <c r="C47" s="13" t="s">
        <v>2079</v>
      </c>
      <c r="D47" s="131">
        <v>2019</v>
      </c>
      <c r="E47" s="306">
        <v>40</v>
      </c>
      <c r="F47" s="306"/>
      <c r="G47" s="306">
        <v>40</v>
      </c>
      <c r="H47" s="306">
        <v>40</v>
      </c>
      <c r="I47" s="306"/>
      <c r="J47" s="306"/>
      <c r="K47" s="306"/>
      <c r="L47" s="306"/>
      <c r="M47" s="131"/>
      <c r="N47" s="131">
        <v>0</v>
      </c>
      <c r="O47" s="229" t="s">
        <v>2467</v>
      </c>
    </row>
    <row r="48" spans="1:27" s="159" customFormat="1" ht="90" x14ac:dyDescent="0.25">
      <c r="A48" s="383"/>
      <c r="B48" s="380"/>
      <c r="C48" s="13" t="s">
        <v>2080</v>
      </c>
      <c r="D48" s="29">
        <v>2019</v>
      </c>
      <c r="E48" s="312">
        <v>35</v>
      </c>
      <c r="F48" s="312"/>
      <c r="G48" s="312">
        <v>35</v>
      </c>
      <c r="H48" s="312">
        <v>35</v>
      </c>
      <c r="I48" s="312"/>
      <c r="J48" s="312"/>
      <c r="K48" s="312"/>
      <c r="L48" s="312"/>
      <c r="M48" s="29"/>
      <c r="N48" s="29">
        <v>0</v>
      </c>
      <c r="O48" s="232" t="s">
        <v>2467</v>
      </c>
    </row>
    <row r="49" spans="1:15" s="159" customFormat="1" ht="90" x14ac:dyDescent="0.25">
      <c r="A49" s="383"/>
      <c r="B49" s="380" t="s">
        <v>2632</v>
      </c>
      <c r="C49" s="13" t="s">
        <v>2081</v>
      </c>
      <c r="D49" s="131" t="s">
        <v>2452</v>
      </c>
      <c r="E49" s="306">
        <v>1300</v>
      </c>
      <c r="F49" s="306">
        <v>1300</v>
      </c>
      <c r="G49" s="306">
        <f>H49+I49</f>
        <v>1250</v>
      </c>
      <c r="H49" s="306">
        <v>1200</v>
      </c>
      <c r="I49" s="306">
        <v>50</v>
      </c>
      <c r="J49" s="306">
        <v>0</v>
      </c>
      <c r="K49" s="306"/>
      <c r="L49" s="306"/>
      <c r="M49" s="131" t="s">
        <v>2017</v>
      </c>
      <c r="N49" s="131">
        <v>100</v>
      </c>
      <c r="O49" s="229" t="s">
        <v>2679</v>
      </c>
    </row>
    <row r="50" spans="1:15" s="159" customFormat="1" ht="135" x14ac:dyDescent="0.25">
      <c r="A50" s="383"/>
      <c r="B50" s="380"/>
      <c r="C50" s="13" t="s">
        <v>2082</v>
      </c>
      <c r="D50" s="131" t="s">
        <v>2452</v>
      </c>
      <c r="E50" s="306">
        <v>9</v>
      </c>
      <c r="F50" s="306">
        <v>9</v>
      </c>
      <c r="G50" s="306">
        <f>H50+I50</f>
        <v>9</v>
      </c>
      <c r="H50" s="306">
        <v>9</v>
      </c>
      <c r="I50" s="306">
        <v>0</v>
      </c>
      <c r="J50" s="306">
        <v>0</v>
      </c>
      <c r="K50" s="306"/>
      <c r="L50" s="306">
        <v>0</v>
      </c>
      <c r="M50" s="131" t="s">
        <v>2017</v>
      </c>
      <c r="N50" s="131">
        <v>100</v>
      </c>
      <c r="O50" s="229" t="s">
        <v>2467</v>
      </c>
    </row>
    <row r="51" spans="1:15" s="159" customFormat="1" ht="120.75" thickBot="1" x14ac:dyDescent="0.3">
      <c r="A51" s="421"/>
      <c r="B51" s="381"/>
      <c r="C51" s="38" t="s">
        <v>2083</v>
      </c>
      <c r="D51" s="59" t="s">
        <v>2452</v>
      </c>
      <c r="E51" s="314">
        <v>20</v>
      </c>
      <c r="F51" s="314">
        <v>20</v>
      </c>
      <c r="G51" s="314">
        <f>H51+I51</f>
        <v>20</v>
      </c>
      <c r="H51" s="314">
        <v>20</v>
      </c>
      <c r="I51" s="314">
        <v>0</v>
      </c>
      <c r="J51" s="314">
        <v>0</v>
      </c>
      <c r="K51" s="314"/>
      <c r="L51" s="314">
        <v>0</v>
      </c>
      <c r="M51" s="59" t="s">
        <v>2017</v>
      </c>
      <c r="N51" s="59">
        <v>100</v>
      </c>
      <c r="O51" s="247" t="s">
        <v>2467</v>
      </c>
    </row>
    <row r="52" spans="1:15" s="159" customFormat="1" ht="120" x14ac:dyDescent="0.25">
      <c r="A52" s="422" t="s">
        <v>2084</v>
      </c>
      <c r="B52" s="406" t="s">
        <v>141</v>
      </c>
      <c r="C52" s="47" t="s">
        <v>2085</v>
      </c>
      <c r="D52" s="32">
        <v>2019</v>
      </c>
      <c r="E52" s="308">
        <f>G52</f>
        <v>90</v>
      </c>
      <c r="F52" s="308"/>
      <c r="G52" s="308">
        <f>H52+I52+J52</f>
        <v>90</v>
      </c>
      <c r="H52" s="315">
        <v>90</v>
      </c>
      <c r="I52" s="308"/>
      <c r="J52" s="308"/>
      <c r="K52" s="308">
        <v>77.8</v>
      </c>
      <c r="L52" s="308">
        <v>77.8</v>
      </c>
      <c r="M52" s="32" t="s">
        <v>2017</v>
      </c>
      <c r="N52" s="116">
        <v>87</v>
      </c>
      <c r="O52" s="230" t="s">
        <v>2467</v>
      </c>
    </row>
    <row r="53" spans="1:15" s="159" customFormat="1" ht="135" x14ac:dyDescent="0.25">
      <c r="A53" s="423"/>
      <c r="B53" s="380"/>
      <c r="C53" s="12" t="s">
        <v>2086</v>
      </c>
      <c r="D53" s="29">
        <v>2019</v>
      </c>
      <c r="E53" s="312">
        <f>G53</f>
        <v>20</v>
      </c>
      <c r="F53" s="312"/>
      <c r="G53" s="312">
        <f>H53+I53+J53</f>
        <v>20</v>
      </c>
      <c r="H53" s="316">
        <v>20</v>
      </c>
      <c r="I53" s="312"/>
      <c r="J53" s="312"/>
      <c r="K53" s="312"/>
      <c r="L53" s="312">
        <v>10.789</v>
      </c>
      <c r="M53" s="29"/>
      <c r="N53" s="29">
        <v>0</v>
      </c>
      <c r="O53" s="232" t="s">
        <v>2467</v>
      </c>
    </row>
    <row r="54" spans="1:15" s="159" customFormat="1" ht="120" x14ac:dyDescent="0.25">
      <c r="A54" s="423"/>
      <c r="B54" s="380"/>
      <c r="C54" s="12" t="s">
        <v>2087</v>
      </c>
      <c r="D54" s="29">
        <v>2019</v>
      </c>
      <c r="E54" s="312">
        <f>G54</f>
        <v>30</v>
      </c>
      <c r="F54" s="312"/>
      <c r="G54" s="312">
        <f>H54+I54+J54</f>
        <v>30</v>
      </c>
      <c r="H54" s="316">
        <v>30</v>
      </c>
      <c r="I54" s="312"/>
      <c r="J54" s="312"/>
      <c r="K54" s="312"/>
      <c r="L54" s="312">
        <v>30</v>
      </c>
      <c r="M54" s="29"/>
      <c r="N54" s="29">
        <v>0</v>
      </c>
      <c r="O54" s="232" t="s">
        <v>2467</v>
      </c>
    </row>
    <row r="55" spans="1:15" s="159" customFormat="1" ht="90" x14ac:dyDescent="0.25">
      <c r="A55" s="423"/>
      <c r="B55" s="380"/>
      <c r="C55" s="12" t="s">
        <v>2088</v>
      </c>
      <c r="D55" s="29">
        <v>2019</v>
      </c>
      <c r="E55" s="312">
        <v>923.005</v>
      </c>
      <c r="F55" s="312"/>
      <c r="G55" s="312">
        <f>H55+I55</f>
        <v>845.15300000000002</v>
      </c>
      <c r="H55" s="316">
        <v>280</v>
      </c>
      <c r="I55" s="312">
        <v>565.15300000000002</v>
      </c>
      <c r="J55" s="312"/>
      <c r="K55" s="312">
        <v>250.84899999999999</v>
      </c>
      <c r="L55" s="312">
        <v>543.31299999999999</v>
      </c>
      <c r="M55" s="62">
        <v>78.83</v>
      </c>
      <c r="N55" s="62" t="s">
        <v>2017</v>
      </c>
      <c r="O55" s="232" t="s">
        <v>2654</v>
      </c>
    </row>
    <row r="56" spans="1:15" s="159" customFormat="1" ht="105" x14ac:dyDescent="0.25">
      <c r="A56" s="423"/>
      <c r="B56" s="380"/>
      <c r="C56" s="12" t="s">
        <v>2089</v>
      </c>
      <c r="D56" s="29">
        <v>2019</v>
      </c>
      <c r="E56" s="312" t="s">
        <v>2090</v>
      </c>
      <c r="F56" s="312"/>
      <c r="G56" s="312">
        <f>H56+I56+J56</f>
        <v>675.51499999999999</v>
      </c>
      <c r="H56" s="316">
        <v>580</v>
      </c>
      <c r="I56" s="312">
        <v>95.515000000000001</v>
      </c>
      <c r="J56" s="312"/>
      <c r="K56" s="312"/>
      <c r="L56" s="312"/>
      <c r="M56" s="29"/>
      <c r="N56" s="29">
        <v>0</v>
      </c>
      <c r="O56" s="232" t="s">
        <v>2464</v>
      </c>
    </row>
    <row r="57" spans="1:15" s="159" customFormat="1" ht="60" x14ac:dyDescent="0.25">
      <c r="A57" s="423"/>
      <c r="B57" s="380"/>
      <c r="C57" s="12" t="s">
        <v>2091</v>
      </c>
      <c r="D57" s="29">
        <v>2019</v>
      </c>
      <c r="E57" s="312">
        <v>743.53</v>
      </c>
      <c r="F57" s="312"/>
      <c r="G57" s="312">
        <f>H57+I57+J57</f>
        <v>520</v>
      </c>
      <c r="H57" s="316">
        <v>520</v>
      </c>
      <c r="I57" s="312"/>
      <c r="J57" s="312"/>
      <c r="K57" s="312"/>
      <c r="L57" s="312"/>
      <c r="M57" s="29"/>
      <c r="N57" s="29">
        <v>0</v>
      </c>
      <c r="O57" s="232" t="s">
        <v>2467</v>
      </c>
    </row>
    <row r="58" spans="1:15" s="159" customFormat="1" ht="90" x14ac:dyDescent="0.25">
      <c r="A58" s="423"/>
      <c r="B58" s="380"/>
      <c r="C58" s="12" t="s">
        <v>2092</v>
      </c>
      <c r="D58" s="29">
        <v>2019</v>
      </c>
      <c r="E58" s="312">
        <v>804.39099999999996</v>
      </c>
      <c r="F58" s="312"/>
      <c r="G58" s="312">
        <f>H58+I58+J58</f>
        <v>374.87400000000002</v>
      </c>
      <c r="H58" s="316">
        <v>340</v>
      </c>
      <c r="I58" s="312">
        <v>34.874000000000002</v>
      </c>
      <c r="J58" s="312"/>
      <c r="K58" s="312"/>
      <c r="L58" s="312"/>
      <c r="M58" s="29"/>
      <c r="N58" s="29">
        <v>0</v>
      </c>
      <c r="O58" s="232" t="s">
        <v>2467</v>
      </c>
    </row>
    <row r="59" spans="1:15" s="159" customFormat="1" ht="90" x14ac:dyDescent="0.25">
      <c r="A59" s="423"/>
      <c r="B59" s="380"/>
      <c r="C59" s="12" t="s">
        <v>2094</v>
      </c>
      <c r="D59" s="29">
        <v>2019</v>
      </c>
      <c r="E59" s="312">
        <f>G59</f>
        <v>360</v>
      </c>
      <c r="F59" s="312"/>
      <c r="G59" s="312">
        <f>H59</f>
        <v>360</v>
      </c>
      <c r="H59" s="316">
        <v>360</v>
      </c>
      <c r="I59" s="312"/>
      <c r="J59" s="312"/>
      <c r="K59" s="312"/>
      <c r="L59" s="312"/>
      <c r="M59" s="29"/>
      <c r="N59" s="29">
        <v>0</v>
      </c>
      <c r="O59" s="232" t="s">
        <v>2597</v>
      </c>
    </row>
    <row r="60" spans="1:15" s="159" customFormat="1" ht="105" x14ac:dyDescent="0.25">
      <c r="A60" s="423"/>
      <c r="B60" s="380" t="s">
        <v>2632</v>
      </c>
      <c r="C60" s="13" t="s">
        <v>2095</v>
      </c>
      <c r="D60" s="29">
        <v>2019</v>
      </c>
      <c r="E60" s="312">
        <v>4128.3909999999996</v>
      </c>
      <c r="F60" s="312">
        <v>448.47399999999999</v>
      </c>
      <c r="G60" s="312">
        <v>11.974</v>
      </c>
      <c r="H60" s="312">
        <v>11.974</v>
      </c>
      <c r="I60" s="312"/>
      <c r="J60" s="312"/>
      <c r="K60" s="312"/>
      <c r="L60" s="312"/>
      <c r="M60" s="29"/>
      <c r="N60" s="29">
        <v>0</v>
      </c>
      <c r="O60" s="232" t="s">
        <v>2464</v>
      </c>
    </row>
    <row r="61" spans="1:15" s="159" customFormat="1" ht="105" x14ac:dyDescent="0.25">
      <c r="A61" s="423"/>
      <c r="B61" s="380"/>
      <c r="C61" s="12" t="s">
        <v>2096</v>
      </c>
      <c r="D61" s="29">
        <v>2019</v>
      </c>
      <c r="E61" s="312">
        <v>900.30799999999999</v>
      </c>
      <c r="F61" s="312">
        <v>421.06599999999997</v>
      </c>
      <c r="G61" s="312">
        <v>457.43799999999999</v>
      </c>
      <c r="H61" s="312">
        <v>457.43799999999999</v>
      </c>
      <c r="I61" s="312"/>
      <c r="J61" s="312"/>
      <c r="K61" s="312"/>
      <c r="L61" s="312">
        <v>149.38200000000001</v>
      </c>
      <c r="M61" s="29"/>
      <c r="N61" s="29">
        <v>0</v>
      </c>
      <c r="O61" s="232" t="s">
        <v>2467</v>
      </c>
    </row>
    <row r="62" spans="1:15" s="159" customFormat="1" ht="105" x14ac:dyDescent="0.25">
      <c r="A62" s="423"/>
      <c r="B62" s="380"/>
      <c r="C62" s="12" t="s">
        <v>2097</v>
      </c>
      <c r="D62" s="29">
        <v>2019</v>
      </c>
      <c r="E62" s="312">
        <v>6978.4679999999998</v>
      </c>
      <c r="F62" s="312">
        <v>1338.258</v>
      </c>
      <c r="G62" s="312">
        <v>1045.08</v>
      </c>
      <c r="H62" s="316">
        <v>1045.08</v>
      </c>
      <c r="I62" s="312"/>
      <c r="J62" s="312"/>
      <c r="K62" s="312"/>
      <c r="L62" s="312"/>
      <c r="M62" s="29"/>
      <c r="N62" s="29">
        <v>0</v>
      </c>
      <c r="O62" s="232" t="s">
        <v>2464</v>
      </c>
    </row>
    <row r="63" spans="1:15" s="159" customFormat="1" ht="60" x14ac:dyDescent="0.25">
      <c r="A63" s="423"/>
      <c r="B63" s="380"/>
      <c r="C63" s="12" t="s">
        <v>2098</v>
      </c>
      <c r="D63" s="29">
        <v>2019</v>
      </c>
      <c r="E63" s="312">
        <v>1499.336</v>
      </c>
      <c r="F63" s="317">
        <v>891</v>
      </c>
      <c r="G63" s="312">
        <f>H63+I63</f>
        <v>858.774</v>
      </c>
      <c r="H63" s="316">
        <v>841.78</v>
      </c>
      <c r="I63" s="312">
        <v>16.994</v>
      </c>
      <c r="J63" s="312"/>
      <c r="K63" s="312"/>
      <c r="L63" s="312"/>
      <c r="M63" s="29"/>
      <c r="N63" s="29">
        <v>0</v>
      </c>
      <c r="O63" s="232" t="s">
        <v>2408</v>
      </c>
    </row>
    <row r="64" spans="1:15" s="159" customFormat="1" ht="45.75" thickBot="1" x14ac:dyDescent="0.3">
      <c r="A64" s="424"/>
      <c r="B64" s="408"/>
      <c r="C64" s="49" t="s">
        <v>2099</v>
      </c>
      <c r="D64" s="18">
        <v>2019</v>
      </c>
      <c r="E64" s="309">
        <v>1462.4469999999999</v>
      </c>
      <c r="F64" s="318">
        <v>1226.7339999999999</v>
      </c>
      <c r="G64" s="309">
        <f>H64+I64</f>
        <v>976.74</v>
      </c>
      <c r="H64" s="307">
        <v>891</v>
      </c>
      <c r="I64" s="309">
        <v>85.74</v>
      </c>
      <c r="J64" s="309"/>
      <c r="K64" s="309"/>
      <c r="L64" s="309">
        <v>891</v>
      </c>
      <c r="M64" s="18"/>
      <c r="N64" s="18">
        <v>0</v>
      </c>
      <c r="O64" s="231" t="s">
        <v>2408</v>
      </c>
    </row>
    <row r="65" spans="1:15" s="159" customFormat="1" ht="15.75" thickBot="1" x14ac:dyDescent="0.3">
      <c r="A65" s="471" t="s">
        <v>2712</v>
      </c>
      <c r="B65" s="471"/>
      <c r="C65" s="471"/>
      <c r="D65" s="471"/>
      <c r="E65" s="471"/>
      <c r="F65" s="471"/>
      <c r="G65" s="471"/>
      <c r="H65" s="471"/>
      <c r="I65" s="471"/>
      <c r="J65" s="471"/>
      <c r="K65" s="471"/>
      <c r="L65" s="471"/>
      <c r="M65" s="471"/>
      <c r="N65" s="471"/>
      <c r="O65" s="471"/>
    </row>
    <row r="66" spans="1:15" ht="45" x14ac:dyDescent="0.25">
      <c r="A66" s="378" t="s">
        <v>2344</v>
      </c>
      <c r="B66" s="436" t="s">
        <v>141</v>
      </c>
      <c r="C66" s="16" t="s">
        <v>2717</v>
      </c>
      <c r="D66" s="141">
        <v>2019</v>
      </c>
      <c r="E66" s="313">
        <v>1490.1</v>
      </c>
      <c r="F66" s="313">
        <v>0</v>
      </c>
      <c r="G66" s="313">
        <v>1490.1</v>
      </c>
      <c r="H66" s="313">
        <v>1490.1</v>
      </c>
      <c r="I66" s="313"/>
      <c r="J66" s="313">
        <v>0</v>
      </c>
      <c r="K66" s="313">
        <v>163.80000000000001</v>
      </c>
      <c r="L66" s="313">
        <v>0</v>
      </c>
      <c r="M66" s="141">
        <v>0</v>
      </c>
      <c r="N66" s="141">
        <v>0</v>
      </c>
      <c r="O66" s="226" t="s">
        <v>2467</v>
      </c>
    </row>
    <row r="67" spans="1:15" ht="45" x14ac:dyDescent="0.25">
      <c r="A67" s="375"/>
      <c r="B67" s="389"/>
      <c r="C67" s="13" t="s">
        <v>2345</v>
      </c>
      <c r="D67" s="131">
        <v>2019</v>
      </c>
      <c r="E67" s="306">
        <v>2095</v>
      </c>
      <c r="F67" s="306">
        <v>0</v>
      </c>
      <c r="G67" s="306">
        <v>2095</v>
      </c>
      <c r="H67" s="306">
        <v>2095</v>
      </c>
      <c r="I67" s="306">
        <v>0</v>
      </c>
      <c r="J67" s="306">
        <v>0</v>
      </c>
      <c r="K67" s="306">
        <v>0</v>
      </c>
      <c r="L67" s="306">
        <v>0</v>
      </c>
      <c r="M67" s="131">
        <v>0</v>
      </c>
      <c r="N67" s="131">
        <v>0</v>
      </c>
      <c r="O67" s="229" t="s">
        <v>2346</v>
      </c>
    </row>
    <row r="68" spans="1:15" ht="45.75" thickBot="1" x14ac:dyDescent="0.3">
      <c r="A68" s="371"/>
      <c r="B68" s="437"/>
      <c r="C68" s="161" t="s">
        <v>2684</v>
      </c>
      <c r="D68" s="144">
        <v>2019</v>
      </c>
      <c r="E68" s="319">
        <v>1495</v>
      </c>
      <c r="F68" s="319">
        <v>0</v>
      </c>
      <c r="G68" s="319">
        <v>1495</v>
      </c>
      <c r="H68" s="319">
        <v>1495</v>
      </c>
      <c r="I68" s="319">
        <v>0</v>
      </c>
      <c r="J68" s="319">
        <v>0</v>
      </c>
      <c r="K68" s="319">
        <v>0</v>
      </c>
      <c r="L68" s="319">
        <v>0</v>
      </c>
      <c r="M68" s="144">
        <v>0</v>
      </c>
      <c r="N68" s="144">
        <v>0</v>
      </c>
      <c r="O68" s="233" t="s">
        <v>2346</v>
      </c>
    </row>
    <row r="69" spans="1:15" ht="60" x14ac:dyDescent="0.25">
      <c r="A69" s="378" t="s">
        <v>2347</v>
      </c>
      <c r="B69" s="362" t="s">
        <v>141</v>
      </c>
      <c r="C69" s="16" t="s">
        <v>2348</v>
      </c>
      <c r="D69" s="141">
        <v>2019</v>
      </c>
      <c r="E69" s="313">
        <v>720.3</v>
      </c>
      <c r="F69" s="313">
        <v>0</v>
      </c>
      <c r="G69" s="313">
        <v>720.3</v>
      </c>
      <c r="H69" s="313">
        <v>720.3</v>
      </c>
      <c r="I69" s="313">
        <v>0</v>
      </c>
      <c r="J69" s="313">
        <v>0</v>
      </c>
      <c r="K69" s="313">
        <v>0</v>
      </c>
      <c r="L69" s="313">
        <v>0</v>
      </c>
      <c r="M69" s="141">
        <v>0</v>
      </c>
      <c r="N69" s="141">
        <v>0</v>
      </c>
      <c r="O69" s="226" t="s">
        <v>2467</v>
      </c>
    </row>
    <row r="70" spans="1:15" ht="60.75" thickBot="1" x14ac:dyDescent="0.3">
      <c r="A70" s="371"/>
      <c r="B70" s="372"/>
      <c r="C70" s="38" t="s">
        <v>2349</v>
      </c>
      <c r="D70" s="144">
        <v>2019</v>
      </c>
      <c r="E70" s="319">
        <v>678.2</v>
      </c>
      <c r="F70" s="319">
        <v>0</v>
      </c>
      <c r="G70" s="319">
        <v>678.2</v>
      </c>
      <c r="H70" s="319">
        <v>678.2</v>
      </c>
      <c r="I70" s="319">
        <v>0</v>
      </c>
      <c r="J70" s="319">
        <v>0</v>
      </c>
      <c r="K70" s="319">
        <v>3.24</v>
      </c>
      <c r="L70" s="319">
        <v>423.24</v>
      </c>
      <c r="M70" s="144">
        <v>100</v>
      </c>
      <c r="N70" s="144">
        <v>62</v>
      </c>
      <c r="O70" s="233" t="s">
        <v>2467</v>
      </c>
    </row>
    <row r="71" spans="1:15" ht="90" x14ac:dyDescent="0.25">
      <c r="A71" s="378" t="s">
        <v>2350</v>
      </c>
      <c r="B71" s="362" t="s">
        <v>141</v>
      </c>
      <c r="C71" s="16" t="s">
        <v>2351</v>
      </c>
      <c r="D71" s="141" t="s">
        <v>2463</v>
      </c>
      <c r="E71" s="313">
        <v>1744.1</v>
      </c>
      <c r="F71" s="313">
        <v>1744.1</v>
      </c>
      <c r="G71" s="313">
        <v>200</v>
      </c>
      <c r="H71" s="313">
        <v>200</v>
      </c>
      <c r="I71" s="313">
        <v>0</v>
      </c>
      <c r="J71" s="313">
        <v>0</v>
      </c>
      <c r="K71" s="313">
        <v>0</v>
      </c>
      <c r="L71" s="313">
        <v>0</v>
      </c>
      <c r="M71" s="141">
        <v>100</v>
      </c>
      <c r="N71" s="141">
        <v>0</v>
      </c>
      <c r="O71" s="226" t="s">
        <v>2352</v>
      </c>
    </row>
    <row r="72" spans="1:15" ht="120" x14ac:dyDescent="0.25">
      <c r="A72" s="375"/>
      <c r="B72" s="363"/>
      <c r="C72" s="13" t="s">
        <v>2353</v>
      </c>
      <c r="D72" s="131" t="s">
        <v>2463</v>
      </c>
      <c r="E72" s="306">
        <v>1614.8</v>
      </c>
      <c r="F72" s="306">
        <v>1614.8</v>
      </c>
      <c r="G72" s="306">
        <v>200</v>
      </c>
      <c r="H72" s="306">
        <v>200</v>
      </c>
      <c r="I72" s="306">
        <v>0</v>
      </c>
      <c r="J72" s="306">
        <v>0</v>
      </c>
      <c r="K72" s="306">
        <v>0</v>
      </c>
      <c r="L72" s="306">
        <v>190.5</v>
      </c>
      <c r="M72" s="131">
        <v>100</v>
      </c>
      <c r="N72" s="131">
        <v>18</v>
      </c>
      <c r="O72" s="229" t="s">
        <v>2352</v>
      </c>
    </row>
    <row r="73" spans="1:15" ht="90" x14ac:dyDescent="0.25">
      <c r="A73" s="375"/>
      <c r="B73" s="363"/>
      <c r="C73" s="13" t="s">
        <v>2354</v>
      </c>
      <c r="D73" s="131" t="s">
        <v>2463</v>
      </c>
      <c r="E73" s="306">
        <v>1826.7</v>
      </c>
      <c r="F73" s="306">
        <v>1826.7</v>
      </c>
      <c r="G73" s="306">
        <v>100</v>
      </c>
      <c r="H73" s="306">
        <v>100</v>
      </c>
      <c r="I73" s="306">
        <v>0</v>
      </c>
      <c r="J73" s="306">
        <v>0</v>
      </c>
      <c r="K73" s="306">
        <v>0</v>
      </c>
      <c r="L73" s="306">
        <v>99.5</v>
      </c>
      <c r="M73" s="131">
        <v>100</v>
      </c>
      <c r="N73" s="131">
        <v>11</v>
      </c>
      <c r="O73" s="229" t="s">
        <v>2352</v>
      </c>
    </row>
    <row r="74" spans="1:15" ht="90" x14ac:dyDescent="0.25">
      <c r="A74" s="375"/>
      <c r="B74" s="363"/>
      <c r="C74" s="13" t="s">
        <v>2355</v>
      </c>
      <c r="D74" s="131" t="s">
        <v>2463</v>
      </c>
      <c r="E74" s="306">
        <v>1876.5</v>
      </c>
      <c r="F74" s="306">
        <v>1876.5</v>
      </c>
      <c r="G74" s="306">
        <v>200</v>
      </c>
      <c r="H74" s="306">
        <v>200</v>
      </c>
      <c r="I74" s="306">
        <v>0</v>
      </c>
      <c r="J74" s="306">
        <v>0</v>
      </c>
      <c r="K74" s="306">
        <v>0</v>
      </c>
      <c r="L74" s="306">
        <v>197.2</v>
      </c>
      <c r="M74" s="131">
        <v>100</v>
      </c>
      <c r="N74" s="131">
        <v>12</v>
      </c>
      <c r="O74" s="229" t="s">
        <v>2352</v>
      </c>
    </row>
    <row r="75" spans="1:15" ht="105" x14ac:dyDescent="0.25">
      <c r="A75" s="375"/>
      <c r="B75" s="363"/>
      <c r="C75" s="13" t="s">
        <v>2356</v>
      </c>
      <c r="D75" s="131" t="s">
        <v>2463</v>
      </c>
      <c r="E75" s="306">
        <v>1694.8</v>
      </c>
      <c r="F75" s="306">
        <v>1694.8</v>
      </c>
      <c r="G75" s="306">
        <v>200</v>
      </c>
      <c r="H75" s="306">
        <v>200</v>
      </c>
      <c r="I75" s="306">
        <v>0</v>
      </c>
      <c r="J75" s="306">
        <v>0</v>
      </c>
      <c r="K75" s="306">
        <v>0</v>
      </c>
      <c r="L75" s="306">
        <v>172.9</v>
      </c>
      <c r="M75" s="131">
        <v>100</v>
      </c>
      <c r="N75" s="131">
        <v>10</v>
      </c>
      <c r="O75" s="229" t="s">
        <v>2467</v>
      </c>
    </row>
    <row r="76" spans="1:15" ht="120" x14ac:dyDescent="0.25">
      <c r="A76" s="375"/>
      <c r="B76" s="363"/>
      <c r="C76" s="13" t="s">
        <v>2357</v>
      </c>
      <c r="D76" s="131" t="s">
        <v>2463</v>
      </c>
      <c r="E76" s="306">
        <v>790.8</v>
      </c>
      <c r="F76" s="306">
        <v>693.5</v>
      </c>
      <c r="G76" s="306">
        <v>200</v>
      </c>
      <c r="H76" s="306">
        <v>200</v>
      </c>
      <c r="I76" s="306">
        <v>0</v>
      </c>
      <c r="J76" s="306">
        <v>0</v>
      </c>
      <c r="K76" s="306">
        <v>0</v>
      </c>
      <c r="L76" s="306">
        <v>0</v>
      </c>
      <c r="M76" s="131">
        <v>100</v>
      </c>
      <c r="N76" s="131">
        <v>0</v>
      </c>
      <c r="O76" s="229" t="s">
        <v>2467</v>
      </c>
    </row>
    <row r="77" spans="1:15" ht="105" x14ac:dyDescent="0.25">
      <c r="A77" s="375"/>
      <c r="B77" s="363" t="s">
        <v>2632</v>
      </c>
      <c r="C77" s="13" t="s">
        <v>2358</v>
      </c>
      <c r="D77" s="131" t="s">
        <v>2452</v>
      </c>
      <c r="E77" s="306">
        <v>1694.8</v>
      </c>
      <c r="F77" s="306">
        <v>1694.8</v>
      </c>
      <c r="G77" s="306">
        <v>103</v>
      </c>
      <c r="H77" s="306">
        <v>100</v>
      </c>
      <c r="I77" s="306">
        <v>3</v>
      </c>
      <c r="J77" s="306">
        <v>0</v>
      </c>
      <c r="K77" s="306">
        <v>101.7</v>
      </c>
      <c r="L77" s="306">
        <v>101.7</v>
      </c>
      <c r="M77" s="131">
        <v>100</v>
      </c>
      <c r="N77" s="131">
        <v>99</v>
      </c>
      <c r="O77" s="229" t="s">
        <v>2359</v>
      </c>
    </row>
    <row r="78" spans="1:15" ht="90" x14ac:dyDescent="0.25">
      <c r="A78" s="375"/>
      <c r="B78" s="363"/>
      <c r="C78" s="13" t="s">
        <v>2351</v>
      </c>
      <c r="D78" s="131" t="s">
        <v>2452</v>
      </c>
      <c r="E78" s="306">
        <v>1744.1</v>
      </c>
      <c r="F78" s="306">
        <v>1744.1</v>
      </c>
      <c r="G78" s="306">
        <v>103</v>
      </c>
      <c r="H78" s="306">
        <v>100</v>
      </c>
      <c r="I78" s="306">
        <v>3</v>
      </c>
      <c r="J78" s="306">
        <v>0</v>
      </c>
      <c r="K78" s="306">
        <v>101.7</v>
      </c>
      <c r="L78" s="306">
        <v>101.7</v>
      </c>
      <c r="M78" s="131">
        <v>100</v>
      </c>
      <c r="N78" s="131">
        <v>99</v>
      </c>
      <c r="O78" s="229" t="s">
        <v>2359</v>
      </c>
    </row>
    <row r="79" spans="1:15" ht="120" x14ac:dyDescent="0.25">
      <c r="A79" s="375"/>
      <c r="B79" s="363"/>
      <c r="C79" s="13" t="s">
        <v>2353</v>
      </c>
      <c r="D79" s="131" t="s">
        <v>2452</v>
      </c>
      <c r="E79" s="306">
        <v>1614.8</v>
      </c>
      <c r="F79" s="306">
        <v>1614.8</v>
      </c>
      <c r="G79" s="306">
        <v>103</v>
      </c>
      <c r="H79" s="306">
        <v>100</v>
      </c>
      <c r="I79" s="306">
        <v>3</v>
      </c>
      <c r="J79" s="306">
        <v>0</v>
      </c>
      <c r="K79" s="306">
        <v>101.7</v>
      </c>
      <c r="L79" s="306">
        <v>101.7</v>
      </c>
      <c r="M79" s="131">
        <v>100</v>
      </c>
      <c r="N79" s="131">
        <v>99</v>
      </c>
      <c r="O79" s="229" t="s">
        <v>2359</v>
      </c>
    </row>
    <row r="80" spans="1:15" ht="90" x14ac:dyDescent="0.25">
      <c r="A80" s="375"/>
      <c r="B80" s="363"/>
      <c r="C80" s="13" t="s">
        <v>2360</v>
      </c>
      <c r="D80" s="131" t="s">
        <v>2452</v>
      </c>
      <c r="E80" s="306">
        <v>1876.5</v>
      </c>
      <c r="F80" s="306">
        <v>1876.5</v>
      </c>
      <c r="G80" s="306">
        <v>103</v>
      </c>
      <c r="H80" s="306">
        <v>100</v>
      </c>
      <c r="I80" s="306">
        <v>3</v>
      </c>
      <c r="J80" s="306">
        <v>0</v>
      </c>
      <c r="K80" s="306">
        <v>101.7</v>
      </c>
      <c r="L80" s="306">
        <v>101.7</v>
      </c>
      <c r="M80" s="131">
        <v>100</v>
      </c>
      <c r="N80" s="131">
        <v>99</v>
      </c>
      <c r="O80" s="229" t="s">
        <v>2359</v>
      </c>
    </row>
    <row r="81" spans="1:15" ht="90" x14ac:dyDescent="0.25">
      <c r="A81" s="375"/>
      <c r="B81" s="363"/>
      <c r="C81" s="13" t="s">
        <v>2361</v>
      </c>
      <c r="D81" s="131" t="s">
        <v>2452</v>
      </c>
      <c r="E81" s="306">
        <v>1826.7</v>
      </c>
      <c r="F81" s="306">
        <v>1826.7</v>
      </c>
      <c r="G81" s="306">
        <v>103</v>
      </c>
      <c r="H81" s="306">
        <v>100</v>
      </c>
      <c r="I81" s="306">
        <v>3</v>
      </c>
      <c r="J81" s="306">
        <v>0</v>
      </c>
      <c r="K81" s="306">
        <v>101.7</v>
      </c>
      <c r="L81" s="306">
        <v>101.7</v>
      </c>
      <c r="M81" s="131">
        <v>100</v>
      </c>
      <c r="N81" s="131">
        <v>99</v>
      </c>
      <c r="O81" s="229" t="s">
        <v>2359</v>
      </c>
    </row>
    <row r="82" spans="1:15" ht="120" x14ac:dyDescent="0.25">
      <c r="A82" s="375"/>
      <c r="B82" s="363"/>
      <c r="C82" s="13" t="s">
        <v>2362</v>
      </c>
      <c r="D82" s="131" t="s">
        <v>2452</v>
      </c>
      <c r="E82" s="306">
        <v>790.8</v>
      </c>
      <c r="F82" s="306">
        <v>693.5</v>
      </c>
      <c r="G82" s="306">
        <v>5.7</v>
      </c>
      <c r="H82" s="306">
        <v>5.5</v>
      </c>
      <c r="I82" s="306">
        <v>0.2</v>
      </c>
      <c r="J82" s="306">
        <v>0</v>
      </c>
      <c r="K82" s="306">
        <v>0</v>
      </c>
      <c r="L82" s="306">
        <v>0</v>
      </c>
      <c r="M82" s="131">
        <v>100</v>
      </c>
      <c r="N82" s="131">
        <v>0</v>
      </c>
      <c r="O82" s="229" t="s">
        <v>2467</v>
      </c>
    </row>
    <row r="83" spans="1:15" ht="90" x14ac:dyDescent="0.25">
      <c r="A83" s="375"/>
      <c r="B83" s="363"/>
      <c r="C83" s="13" t="s">
        <v>2363</v>
      </c>
      <c r="D83" s="131" t="s">
        <v>2452</v>
      </c>
      <c r="E83" s="306">
        <v>790.8</v>
      </c>
      <c r="F83" s="306">
        <v>693.5</v>
      </c>
      <c r="G83" s="306">
        <v>5.7</v>
      </c>
      <c r="H83" s="306">
        <v>5.5</v>
      </c>
      <c r="I83" s="306">
        <v>0.2</v>
      </c>
      <c r="J83" s="306">
        <v>0</v>
      </c>
      <c r="K83" s="306">
        <v>0</v>
      </c>
      <c r="L83" s="306">
        <v>0</v>
      </c>
      <c r="M83" s="131">
        <v>100</v>
      </c>
      <c r="N83" s="131">
        <v>0</v>
      </c>
      <c r="O83" s="229" t="s">
        <v>2467</v>
      </c>
    </row>
    <row r="84" spans="1:15" ht="90" x14ac:dyDescent="0.25">
      <c r="A84" s="375"/>
      <c r="B84" s="363"/>
      <c r="C84" s="13" t="s">
        <v>2364</v>
      </c>
      <c r="D84" s="131" t="s">
        <v>2452</v>
      </c>
      <c r="E84" s="306">
        <v>124.7</v>
      </c>
      <c r="F84" s="306">
        <v>31.1</v>
      </c>
      <c r="G84" s="306">
        <v>31.1</v>
      </c>
      <c r="H84" s="306">
        <v>30.2</v>
      </c>
      <c r="I84" s="306">
        <v>0.9</v>
      </c>
      <c r="J84" s="306">
        <v>0</v>
      </c>
      <c r="K84" s="306">
        <v>12.9</v>
      </c>
      <c r="L84" s="306">
        <v>12.9</v>
      </c>
      <c r="M84" s="131">
        <v>100</v>
      </c>
      <c r="N84" s="131">
        <v>41</v>
      </c>
      <c r="O84" s="229" t="s">
        <v>2467</v>
      </c>
    </row>
    <row r="85" spans="1:15" ht="90" x14ac:dyDescent="0.25">
      <c r="A85" s="375"/>
      <c r="B85" s="363"/>
      <c r="C85" s="13" t="s">
        <v>2365</v>
      </c>
      <c r="D85" s="131" t="s">
        <v>2452</v>
      </c>
      <c r="E85" s="306">
        <v>272.8</v>
      </c>
      <c r="F85" s="306">
        <v>97.4</v>
      </c>
      <c r="G85" s="306">
        <v>97.4</v>
      </c>
      <c r="H85" s="306">
        <v>94.6</v>
      </c>
      <c r="I85" s="306">
        <v>2.8</v>
      </c>
      <c r="J85" s="306">
        <v>0</v>
      </c>
      <c r="K85" s="306">
        <v>59.7</v>
      </c>
      <c r="L85" s="306">
        <v>59.7</v>
      </c>
      <c r="M85" s="131">
        <v>100</v>
      </c>
      <c r="N85" s="131">
        <v>61</v>
      </c>
      <c r="O85" s="229" t="s">
        <v>2467</v>
      </c>
    </row>
    <row r="86" spans="1:15" ht="90.75" thickBot="1" x14ac:dyDescent="0.3">
      <c r="A86" s="371"/>
      <c r="B86" s="372"/>
      <c r="C86" s="38" t="s">
        <v>2366</v>
      </c>
      <c r="D86" s="144" t="s">
        <v>2452</v>
      </c>
      <c r="E86" s="319">
        <v>164.5</v>
      </c>
      <c r="F86" s="319">
        <v>39.799999999999997</v>
      </c>
      <c r="G86" s="319">
        <v>39.799999999999997</v>
      </c>
      <c r="H86" s="319">
        <v>38.6</v>
      </c>
      <c r="I86" s="319">
        <v>1.2</v>
      </c>
      <c r="J86" s="319">
        <v>0</v>
      </c>
      <c r="K86" s="319">
        <v>0</v>
      </c>
      <c r="L86" s="319">
        <v>0</v>
      </c>
      <c r="M86" s="144">
        <v>0</v>
      </c>
      <c r="N86" s="144">
        <v>0</v>
      </c>
      <c r="O86" s="233" t="s">
        <v>2467</v>
      </c>
    </row>
    <row r="87" spans="1:15" ht="60" x14ac:dyDescent="0.25">
      <c r="A87" s="394" t="s">
        <v>2367</v>
      </c>
      <c r="B87" s="362" t="s">
        <v>141</v>
      </c>
      <c r="C87" s="16" t="s">
        <v>2368</v>
      </c>
      <c r="D87" s="141" t="s">
        <v>2463</v>
      </c>
      <c r="E87" s="313">
        <v>1824.2</v>
      </c>
      <c r="F87" s="313">
        <v>1824.2</v>
      </c>
      <c r="G87" s="313">
        <v>1824.2</v>
      </c>
      <c r="H87" s="313">
        <v>1824.2</v>
      </c>
      <c r="I87" s="313">
        <v>0</v>
      </c>
      <c r="J87" s="313">
        <v>0</v>
      </c>
      <c r="K87" s="313">
        <v>0</v>
      </c>
      <c r="L87" s="313">
        <v>0</v>
      </c>
      <c r="M87" s="141">
        <v>0</v>
      </c>
      <c r="N87" s="141">
        <v>0</v>
      </c>
      <c r="O87" s="226" t="s">
        <v>2369</v>
      </c>
    </row>
    <row r="88" spans="1:15" ht="45" x14ac:dyDescent="0.25">
      <c r="A88" s="392"/>
      <c r="B88" s="363"/>
      <c r="C88" s="13" t="s">
        <v>2370</v>
      </c>
      <c r="D88" s="131" t="s">
        <v>2463</v>
      </c>
      <c r="E88" s="306">
        <v>3464.4</v>
      </c>
      <c r="F88" s="306">
        <v>3464.4</v>
      </c>
      <c r="G88" s="306">
        <v>3464.4</v>
      </c>
      <c r="H88" s="306">
        <v>3464.4</v>
      </c>
      <c r="I88" s="306">
        <v>0</v>
      </c>
      <c r="J88" s="306">
        <v>0</v>
      </c>
      <c r="K88" s="306">
        <v>0</v>
      </c>
      <c r="L88" s="306">
        <v>0</v>
      </c>
      <c r="M88" s="131">
        <v>0</v>
      </c>
      <c r="N88" s="131">
        <v>0</v>
      </c>
      <c r="O88" s="229" t="s">
        <v>2369</v>
      </c>
    </row>
    <row r="89" spans="1:15" ht="60" x14ac:dyDescent="0.25">
      <c r="A89" s="392"/>
      <c r="B89" s="363"/>
      <c r="C89" s="13" t="s">
        <v>2371</v>
      </c>
      <c r="D89" s="131" t="s">
        <v>2463</v>
      </c>
      <c r="E89" s="306">
        <v>1471</v>
      </c>
      <c r="F89" s="306">
        <v>1471</v>
      </c>
      <c r="G89" s="306">
        <v>1471</v>
      </c>
      <c r="H89" s="306">
        <v>1471</v>
      </c>
      <c r="I89" s="306">
        <v>0</v>
      </c>
      <c r="J89" s="306">
        <v>0</v>
      </c>
      <c r="K89" s="306">
        <v>0</v>
      </c>
      <c r="L89" s="306">
        <v>24.6</v>
      </c>
      <c r="M89" s="131">
        <v>100</v>
      </c>
      <c r="N89" s="131">
        <v>1.6</v>
      </c>
      <c r="O89" s="229" t="s">
        <v>2467</v>
      </c>
    </row>
    <row r="90" spans="1:15" ht="45" x14ac:dyDescent="0.25">
      <c r="A90" s="392"/>
      <c r="B90" s="363"/>
      <c r="C90" s="13" t="s">
        <v>2372</v>
      </c>
      <c r="D90" s="131" t="s">
        <v>2463</v>
      </c>
      <c r="E90" s="306">
        <v>520</v>
      </c>
      <c r="F90" s="306">
        <v>520</v>
      </c>
      <c r="G90" s="306">
        <v>520</v>
      </c>
      <c r="H90" s="306">
        <v>520</v>
      </c>
      <c r="I90" s="306">
        <v>0</v>
      </c>
      <c r="J90" s="306">
        <v>0</v>
      </c>
      <c r="K90" s="306">
        <v>0</v>
      </c>
      <c r="L90" s="306">
        <v>519</v>
      </c>
      <c r="M90" s="131">
        <v>100</v>
      </c>
      <c r="N90" s="131">
        <v>100</v>
      </c>
      <c r="O90" s="229" t="s">
        <v>2467</v>
      </c>
    </row>
    <row r="91" spans="1:15" ht="45" x14ac:dyDescent="0.25">
      <c r="A91" s="392"/>
      <c r="B91" s="363"/>
      <c r="C91" s="13" t="s">
        <v>2373</v>
      </c>
      <c r="D91" s="131" t="s">
        <v>2374</v>
      </c>
      <c r="E91" s="306">
        <v>630</v>
      </c>
      <c r="F91" s="306">
        <v>630</v>
      </c>
      <c r="G91" s="306">
        <v>630</v>
      </c>
      <c r="H91" s="306">
        <v>300</v>
      </c>
      <c r="I91" s="306">
        <v>330</v>
      </c>
      <c r="J91" s="306">
        <v>0</v>
      </c>
      <c r="K91" s="306">
        <v>330</v>
      </c>
      <c r="L91" s="306">
        <v>0</v>
      </c>
      <c r="M91" s="131">
        <v>100</v>
      </c>
      <c r="N91" s="131">
        <v>0</v>
      </c>
      <c r="O91" s="229" t="s">
        <v>2467</v>
      </c>
    </row>
    <row r="92" spans="1:15" ht="90" x14ac:dyDescent="0.25">
      <c r="A92" s="392"/>
      <c r="B92" s="363"/>
      <c r="C92" s="13" t="s">
        <v>2375</v>
      </c>
      <c r="D92" s="131" t="s">
        <v>2463</v>
      </c>
      <c r="E92" s="306">
        <v>1406.3</v>
      </c>
      <c r="F92" s="306">
        <v>1406.3</v>
      </c>
      <c r="G92" s="306">
        <v>1406.3</v>
      </c>
      <c r="H92" s="306">
        <v>1406.3</v>
      </c>
      <c r="I92" s="306">
        <v>0</v>
      </c>
      <c r="J92" s="306">
        <v>0</v>
      </c>
      <c r="K92" s="306">
        <v>0</v>
      </c>
      <c r="L92" s="306">
        <v>41.6</v>
      </c>
      <c r="M92" s="131">
        <v>100</v>
      </c>
      <c r="N92" s="131">
        <v>3</v>
      </c>
      <c r="O92" s="229" t="s">
        <v>2376</v>
      </c>
    </row>
    <row r="93" spans="1:15" ht="45" x14ac:dyDescent="0.25">
      <c r="A93" s="392"/>
      <c r="B93" s="363"/>
      <c r="C93" s="13" t="s">
        <v>2377</v>
      </c>
      <c r="D93" s="131" t="s">
        <v>2463</v>
      </c>
      <c r="E93" s="306">
        <v>1182</v>
      </c>
      <c r="F93" s="306">
        <v>1182</v>
      </c>
      <c r="G93" s="306">
        <v>1182</v>
      </c>
      <c r="H93" s="306">
        <v>1138</v>
      </c>
      <c r="I93" s="306">
        <v>44</v>
      </c>
      <c r="J93" s="306">
        <v>0</v>
      </c>
      <c r="K93" s="306">
        <v>44</v>
      </c>
      <c r="L93" s="306">
        <v>0</v>
      </c>
      <c r="M93" s="131">
        <v>100</v>
      </c>
      <c r="N93" s="131">
        <v>0</v>
      </c>
      <c r="O93" s="229" t="s">
        <v>2467</v>
      </c>
    </row>
    <row r="94" spans="1:15" ht="45" x14ac:dyDescent="0.25">
      <c r="A94" s="392"/>
      <c r="B94" s="363"/>
      <c r="C94" s="13" t="s">
        <v>2378</v>
      </c>
      <c r="D94" s="131" t="s">
        <v>2463</v>
      </c>
      <c r="E94" s="306">
        <v>535.1</v>
      </c>
      <c r="F94" s="306">
        <v>535.1</v>
      </c>
      <c r="G94" s="306">
        <v>535.1</v>
      </c>
      <c r="H94" s="306">
        <v>241.6</v>
      </c>
      <c r="I94" s="306">
        <v>293.5</v>
      </c>
      <c r="J94" s="306">
        <v>0</v>
      </c>
      <c r="K94" s="306">
        <v>293.5</v>
      </c>
      <c r="L94" s="306">
        <v>195.4</v>
      </c>
      <c r="M94" s="131">
        <v>100</v>
      </c>
      <c r="N94" s="131">
        <v>36</v>
      </c>
      <c r="O94" s="229" t="s">
        <v>2467</v>
      </c>
    </row>
    <row r="95" spans="1:15" ht="45.75" thickBot="1" x14ac:dyDescent="0.3">
      <c r="A95" s="393"/>
      <c r="B95" s="377"/>
      <c r="C95" s="15" t="s">
        <v>2379</v>
      </c>
      <c r="D95" s="132" t="s">
        <v>2463</v>
      </c>
      <c r="E95" s="307">
        <v>1311.2</v>
      </c>
      <c r="F95" s="307">
        <v>1311.2</v>
      </c>
      <c r="G95" s="307">
        <v>1311.2</v>
      </c>
      <c r="H95" s="307">
        <v>581</v>
      </c>
      <c r="I95" s="307">
        <v>730.2</v>
      </c>
      <c r="J95" s="307">
        <v>0</v>
      </c>
      <c r="K95" s="307">
        <v>730.2</v>
      </c>
      <c r="L95" s="307">
        <v>542.1</v>
      </c>
      <c r="M95" s="132">
        <v>100</v>
      </c>
      <c r="N95" s="132">
        <v>41</v>
      </c>
      <c r="O95" s="227" t="s">
        <v>2467</v>
      </c>
    </row>
    <row r="96" spans="1:15" ht="60" x14ac:dyDescent="0.25">
      <c r="A96" s="370" t="s">
        <v>2380</v>
      </c>
      <c r="B96" s="366" t="s">
        <v>141</v>
      </c>
      <c r="C96" s="98" t="s">
        <v>2381</v>
      </c>
      <c r="D96" s="56">
        <v>2019</v>
      </c>
      <c r="E96" s="320">
        <v>123</v>
      </c>
      <c r="F96" s="320">
        <v>0</v>
      </c>
      <c r="G96" s="320">
        <v>123</v>
      </c>
      <c r="H96" s="320">
        <v>123</v>
      </c>
      <c r="I96" s="320">
        <v>0</v>
      </c>
      <c r="J96" s="320">
        <v>0</v>
      </c>
      <c r="K96" s="320">
        <v>0</v>
      </c>
      <c r="L96" s="320">
        <v>0</v>
      </c>
      <c r="M96" s="56">
        <v>100</v>
      </c>
      <c r="N96" s="56">
        <v>0</v>
      </c>
      <c r="O96" s="234" t="s">
        <v>2467</v>
      </c>
    </row>
    <row r="97" spans="1:15" ht="60" x14ac:dyDescent="0.25">
      <c r="A97" s="375"/>
      <c r="B97" s="363"/>
      <c r="C97" s="162" t="s">
        <v>2382</v>
      </c>
      <c r="D97" s="131">
        <v>2019</v>
      </c>
      <c r="E97" s="306">
        <v>607</v>
      </c>
      <c r="F97" s="306">
        <v>0</v>
      </c>
      <c r="G97" s="306">
        <v>607</v>
      </c>
      <c r="H97" s="306">
        <v>607</v>
      </c>
      <c r="I97" s="306">
        <v>0</v>
      </c>
      <c r="J97" s="306">
        <v>0</v>
      </c>
      <c r="K97" s="306">
        <v>0</v>
      </c>
      <c r="L97" s="306">
        <v>0</v>
      </c>
      <c r="M97" s="131">
        <v>20</v>
      </c>
      <c r="N97" s="131">
        <v>0</v>
      </c>
      <c r="O97" s="229" t="s">
        <v>2467</v>
      </c>
    </row>
    <row r="98" spans="1:15" ht="60.75" thickBot="1" x14ac:dyDescent="0.3">
      <c r="A98" s="375"/>
      <c r="B98" s="363"/>
      <c r="C98" s="13" t="s">
        <v>2383</v>
      </c>
      <c r="D98" s="131">
        <v>2019</v>
      </c>
      <c r="E98" s="306">
        <v>577.87599999999998</v>
      </c>
      <c r="F98" s="306">
        <v>0</v>
      </c>
      <c r="G98" s="306">
        <v>577.87599999999998</v>
      </c>
      <c r="H98" s="306">
        <v>577.87599999999998</v>
      </c>
      <c r="I98" s="306">
        <v>0</v>
      </c>
      <c r="J98" s="306">
        <v>0</v>
      </c>
      <c r="K98" s="306">
        <v>0</v>
      </c>
      <c r="L98" s="306">
        <v>0</v>
      </c>
      <c r="M98" s="131">
        <v>0</v>
      </c>
      <c r="N98" s="131">
        <v>0</v>
      </c>
      <c r="O98" s="229" t="s">
        <v>2467</v>
      </c>
    </row>
    <row r="99" spans="1:15" s="163" customFormat="1" ht="75" x14ac:dyDescent="0.25">
      <c r="A99" s="375"/>
      <c r="B99" s="363" t="s">
        <v>2632</v>
      </c>
      <c r="C99" s="162" t="s">
        <v>2384</v>
      </c>
      <c r="D99" s="131" t="s">
        <v>2452</v>
      </c>
      <c r="E99" s="306">
        <v>233.5</v>
      </c>
      <c r="F99" s="306">
        <v>233.5</v>
      </c>
      <c r="G99" s="306">
        <v>233.5</v>
      </c>
      <c r="H99" s="306">
        <v>224.7</v>
      </c>
      <c r="I99" s="306">
        <v>8.8000000000000007</v>
      </c>
      <c r="J99" s="306">
        <v>0</v>
      </c>
      <c r="K99" s="306">
        <v>220.8</v>
      </c>
      <c r="L99" s="306">
        <v>220.8</v>
      </c>
      <c r="M99" s="131">
        <v>100</v>
      </c>
      <c r="N99" s="131">
        <v>94</v>
      </c>
      <c r="O99" s="229" t="s">
        <v>2467</v>
      </c>
    </row>
    <row r="100" spans="1:15" s="7" customFormat="1" ht="60" x14ac:dyDescent="0.25">
      <c r="A100" s="375"/>
      <c r="B100" s="363"/>
      <c r="C100" s="13" t="s">
        <v>2385</v>
      </c>
      <c r="D100" s="131" t="s">
        <v>2452</v>
      </c>
      <c r="E100" s="306">
        <v>153</v>
      </c>
      <c r="F100" s="306">
        <v>153</v>
      </c>
      <c r="G100" s="306">
        <v>153</v>
      </c>
      <c r="H100" s="306">
        <v>147.30000000000001</v>
      </c>
      <c r="I100" s="306">
        <v>5.7</v>
      </c>
      <c r="J100" s="306">
        <v>0</v>
      </c>
      <c r="K100" s="306">
        <v>0</v>
      </c>
      <c r="L100" s="306">
        <v>0</v>
      </c>
      <c r="M100" s="131">
        <v>100</v>
      </c>
      <c r="N100" s="131">
        <v>0</v>
      </c>
      <c r="O100" s="229" t="s">
        <v>2467</v>
      </c>
    </row>
    <row r="101" spans="1:15" s="7" customFormat="1" ht="75" x14ac:dyDescent="0.25">
      <c r="A101" s="375"/>
      <c r="B101" s="363"/>
      <c r="C101" s="13" t="s">
        <v>2386</v>
      </c>
      <c r="D101" s="131" t="s">
        <v>2452</v>
      </c>
      <c r="E101" s="306">
        <v>130.93100000000001</v>
      </c>
      <c r="F101" s="306">
        <v>89.6</v>
      </c>
      <c r="G101" s="306">
        <v>89.6</v>
      </c>
      <c r="H101" s="306">
        <v>89.6</v>
      </c>
      <c r="I101" s="306">
        <v>0</v>
      </c>
      <c r="J101" s="306">
        <v>0</v>
      </c>
      <c r="K101" s="306">
        <v>83.8</v>
      </c>
      <c r="L101" s="306">
        <v>83.8</v>
      </c>
      <c r="M101" s="131">
        <v>100</v>
      </c>
      <c r="N101" s="131">
        <v>93</v>
      </c>
      <c r="O101" s="229" t="s">
        <v>2467</v>
      </c>
    </row>
    <row r="102" spans="1:15" s="7" customFormat="1" ht="60" x14ac:dyDescent="0.25">
      <c r="A102" s="375"/>
      <c r="B102" s="363"/>
      <c r="C102" s="13" t="s">
        <v>2387</v>
      </c>
      <c r="D102" s="131" t="s">
        <v>2452</v>
      </c>
      <c r="E102" s="306">
        <v>131.70699999999999</v>
      </c>
      <c r="F102" s="306">
        <v>90.1</v>
      </c>
      <c r="G102" s="306">
        <v>90.1</v>
      </c>
      <c r="H102" s="306">
        <v>90.1</v>
      </c>
      <c r="I102" s="306">
        <v>0</v>
      </c>
      <c r="J102" s="306">
        <v>0</v>
      </c>
      <c r="K102" s="306">
        <v>84.3</v>
      </c>
      <c r="L102" s="306">
        <v>84.3</v>
      </c>
      <c r="M102" s="131">
        <v>100</v>
      </c>
      <c r="N102" s="131">
        <v>93</v>
      </c>
      <c r="O102" s="229" t="s">
        <v>2467</v>
      </c>
    </row>
    <row r="103" spans="1:15" s="7" customFormat="1" ht="90" x14ac:dyDescent="0.25">
      <c r="A103" s="375"/>
      <c r="B103" s="363"/>
      <c r="C103" s="13" t="s">
        <v>2388</v>
      </c>
      <c r="D103" s="131" t="s">
        <v>2452</v>
      </c>
      <c r="E103" s="306">
        <v>160.05000000000001</v>
      </c>
      <c r="F103" s="306">
        <v>109.5</v>
      </c>
      <c r="G103" s="306">
        <v>109.5</v>
      </c>
      <c r="H103" s="306">
        <v>109.5</v>
      </c>
      <c r="I103" s="306">
        <v>0</v>
      </c>
      <c r="J103" s="306">
        <v>0</v>
      </c>
      <c r="K103" s="306">
        <v>102.5</v>
      </c>
      <c r="L103" s="306">
        <v>102.5</v>
      </c>
      <c r="M103" s="131">
        <v>100</v>
      </c>
      <c r="N103" s="131">
        <v>93</v>
      </c>
      <c r="O103" s="229" t="s">
        <v>2467</v>
      </c>
    </row>
    <row r="104" spans="1:15" s="7" customFormat="1" ht="90" x14ac:dyDescent="0.25">
      <c r="A104" s="375"/>
      <c r="B104" s="363"/>
      <c r="C104" s="13" t="s">
        <v>2389</v>
      </c>
      <c r="D104" s="131" t="s">
        <v>2452</v>
      </c>
      <c r="E104" s="306">
        <v>185.40199999999999</v>
      </c>
      <c r="F104" s="306">
        <v>126.8</v>
      </c>
      <c r="G104" s="306">
        <v>126.8</v>
      </c>
      <c r="H104" s="306">
        <v>126.8</v>
      </c>
      <c r="I104" s="306">
        <v>0</v>
      </c>
      <c r="J104" s="306">
        <v>0</v>
      </c>
      <c r="K104" s="306">
        <v>118.7</v>
      </c>
      <c r="L104" s="306">
        <v>118.7</v>
      </c>
      <c r="M104" s="131">
        <v>100</v>
      </c>
      <c r="N104" s="131">
        <v>93.6</v>
      </c>
      <c r="O104" s="229" t="s">
        <v>2467</v>
      </c>
    </row>
    <row r="105" spans="1:15" s="7" customFormat="1" ht="90" x14ac:dyDescent="0.25">
      <c r="A105" s="375"/>
      <c r="B105" s="363"/>
      <c r="C105" s="13" t="s">
        <v>2390</v>
      </c>
      <c r="D105" s="131" t="s">
        <v>2452</v>
      </c>
      <c r="E105" s="306">
        <v>205.85</v>
      </c>
      <c r="F105" s="306">
        <v>140.80000000000001</v>
      </c>
      <c r="G105" s="306">
        <v>140.80000000000001</v>
      </c>
      <c r="H105" s="306">
        <v>140.80000000000001</v>
      </c>
      <c r="I105" s="306">
        <v>0</v>
      </c>
      <c r="J105" s="306">
        <v>0</v>
      </c>
      <c r="K105" s="306">
        <v>131.80000000000001</v>
      </c>
      <c r="L105" s="306">
        <v>131.80000000000001</v>
      </c>
      <c r="M105" s="131">
        <v>100</v>
      </c>
      <c r="N105" s="131">
        <v>93.6</v>
      </c>
      <c r="O105" s="229" t="s">
        <v>2391</v>
      </c>
    </row>
    <row r="106" spans="1:15" s="7" customFormat="1" ht="90" x14ac:dyDescent="0.25">
      <c r="A106" s="375"/>
      <c r="B106" s="363"/>
      <c r="C106" s="13" t="s">
        <v>2392</v>
      </c>
      <c r="D106" s="131" t="s">
        <v>2452</v>
      </c>
      <c r="E106" s="306">
        <v>276.27999999999997</v>
      </c>
      <c r="F106" s="306">
        <v>178.2</v>
      </c>
      <c r="G106" s="306">
        <v>178.2</v>
      </c>
      <c r="H106" s="306">
        <v>178.2</v>
      </c>
      <c r="I106" s="306">
        <v>0</v>
      </c>
      <c r="J106" s="306">
        <v>0</v>
      </c>
      <c r="K106" s="306">
        <v>176.9</v>
      </c>
      <c r="L106" s="306">
        <v>176.9</v>
      </c>
      <c r="M106" s="131">
        <v>100</v>
      </c>
      <c r="N106" s="131">
        <v>99</v>
      </c>
      <c r="O106" s="229" t="s">
        <v>2467</v>
      </c>
    </row>
    <row r="107" spans="1:15" s="7" customFormat="1" ht="75" x14ac:dyDescent="0.25">
      <c r="A107" s="375"/>
      <c r="B107" s="363"/>
      <c r="C107" s="13" t="s">
        <v>2393</v>
      </c>
      <c r="D107" s="131" t="s">
        <v>2452</v>
      </c>
      <c r="E107" s="306">
        <v>56.3</v>
      </c>
      <c r="F107" s="306">
        <v>56.3</v>
      </c>
      <c r="G107" s="306">
        <v>56.3</v>
      </c>
      <c r="H107" s="306">
        <v>50</v>
      </c>
      <c r="I107" s="306">
        <v>6.3</v>
      </c>
      <c r="J107" s="306">
        <v>0</v>
      </c>
      <c r="K107" s="306">
        <v>47.25</v>
      </c>
      <c r="L107" s="306">
        <v>47.25</v>
      </c>
      <c r="M107" s="131">
        <v>100</v>
      </c>
      <c r="N107" s="131">
        <v>83</v>
      </c>
      <c r="O107" s="229" t="s">
        <v>2467</v>
      </c>
    </row>
    <row r="108" spans="1:15" s="7" customFormat="1" ht="75" x14ac:dyDescent="0.25">
      <c r="A108" s="375"/>
      <c r="B108" s="363"/>
      <c r="C108" s="13" t="s">
        <v>2394</v>
      </c>
      <c r="D108" s="131" t="s">
        <v>2452</v>
      </c>
      <c r="E108" s="306">
        <v>56.3</v>
      </c>
      <c r="F108" s="306">
        <v>56.3</v>
      </c>
      <c r="G108" s="306">
        <v>56.3</v>
      </c>
      <c r="H108" s="306">
        <v>50</v>
      </c>
      <c r="I108" s="306">
        <v>6.3</v>
      </c>
      <c r="J108" s="306">
        <v>0</v>
      </c>
      <c r="K108" s="306">
        <v>47.25</v>
      </c>
      <c r="L108" s="306">
        <v>47.25</v>
      </c>
      <c r="M108" s="131">
        <v>100</v>
      </c>
      <c r="N108" s="131">
        <v>83</v>
      </c>
      <c r="O108" s="229" t="s">
        <v>2467</v>
      </c>
    </row>
    <row r="109" spans="1:15" s="7" customFormat="1" ht="75" x14ac:dyDescent="0.25">
      <c r="A109" s="375"/>
      <c r="B109" s="363"/>
      <c r="C109" s="13" t="s">
        <v>2395</v>
      </c>
      <c r="D109" s="131" t="s">
        <v>2452</v>
      </c>
      <c r="E109" s="306">
        <v>56.3</v>
      </c>
      <c r="F109" s="306">
        <v>56.3</v>
      </c>
      <c r="G109" s="306">
        <v>56.3</v>
      </c>
      <c r="H109" s="306">
        <v>50</v>
      </c>
      <c r="I109" s="306">
        <v>6.3</v>
      </c>
      <c r="J109" s="306">
        <v>0</v>
      </c>
      <c r="K109" s="306">
        <v>47.25</v>
      </c>
      <c r="L109" s="306">
        <v>47.25</v>
      </c>
      <c r="M109" s="131">
        <v>100</v>
      </c>
      <c r="N109" s="131">
        <v>83</v>
      </c>
      <c r="O109" s="229" t="s">
        <v>2467</v>
      </c>
    </row>
    <row r="110" spans="1:15" s="10" customFormat="1" ht="75.75" thickBot="1" x14ac:dyDescent="0.3">
      <c r="A110" s="371"/>
      <c r="B110" s="372"/>
      <c r="C110" s="38" t="s">
        <v>2395</v>
      </c>
      <c r="D110" s="144">
        <v>2019</v>
      </c>
      <c r="E110" s="319">
        <v>54.8</v>
      </c>
      <c r="F110" s="319">
        <v>9.0500000000000007</v>
      </c>
      <c r="G110" s="319">
        <v>9.0500000000000007</v>
      </c>
      <c r="H110" s="319">
        <v>4.25</v>
      </c>
      <c r="I110" s="319">
        <v>4.8</v>
      </c>
      <c r="J110" s="319">
        <v>0</v>
      </c>
      <c r="K110" s="319">
        <v>0</v>
      </c>
      <c r="L110" s="319">
        <v>0</v>
      </c>
      <c r="M110" s="144">
        <v>100</v>
      </c>
      <c r="N110" s="144">
        <v>0</v>
      </c>
      <c r="O110" s="233" t="s">
        <v>2467</v>
      </c>
    </row>
    <row r="111" spans="1:15" ht="105" x14ac:dyDescent="0.25">
      <c r="A111" s="378" t="s">
        <v>2396</v>
      </c>
      <c r="B111" s="362" t="s">
        <v>141</v>
      </c>
      <c r="C111" s="16" t="s">
        <v>2718</v>
      </c>
      <c r="D111" s="141">
        <v>2019</v>
      </c>
      <c r="E111" s="313">
        <v>180</v>
      </c>
      <c r="F111" s="313">
        <v>0</v>
      </c>
      <c r="G111" s="313">
        <v>180</v>
      </c>
      <c r="H111" s="313">
        <v>180</v>
      </c>
      <c r="I111" s="313">
        <v>0</v>
      </c>
      <c r="J111" s="313">
        <v>0</v>
      </c>
      <c r="K111" s="313">
        <v>0</v>
      </c>
      <c r="L111" s="313">
        <v>0</v>
      </c>
      <c r="M111" s="141">
        <v>0</v>
      </c>
      <c r="N111" s="141">
        <v>0</v>
      </c>
      <c r="O111" s="226" t="s">
        <v>2467</v>
      </c>
    </row>
    <row r="112" spans="1:15" ht="75" x14ac:dyDescent="0.25">
      <c r="A112" s="375"/>
      <c r="B112" s="363"/>
      <c r="C112" s="13" t="s">
        <v>2397</v>
      </c>
      <c r="D112" s="131">
        <v>2019</v>
      </c>
      <c r="E112" s="306">
        <v>100</v>
      </c>
      <c r="F112" s="306">
        <v>0</v>
      </c>
      <c r="G112" s="306">
        <v>100</v>
      </c>
      <c r="H112" s="306">
        <v>100</v>
      </c>
      <c r="I112" s="306">
        <v>0</v>
      </c>
      <c r="J112" s="306">
        <v>0</v>
      </c>
      <c r="K112" s="306">
        <v>0</v>
      </c>
      <c r="L112" s="306">
        <v>0</v>
      </c>
      <c r="M112" s="131">
        <v>0</v>
      </c>
      <c r="N112" s="131">
        <v>0</v>
      </c>
      <c r="O112" s="229" t="s">
        <v>2467</v>
      </c>
    </row>
    <row r="113" spans="1:15" ht="75" x14ac:dyDescent="0.25">
      <c r="A113" s="375"/>
      <c r="B113" s="363"/>
      <c r="C113" s="13" t="s">
        <v>2398</v>
      </c>
      <c r="D113" s="131">
        <v>2019</v>
      </c>
      <c r="E113" s="306">
        <v>100</v>
      </c>
      <c r="F113" s="306">
        <v>0</v>
      </c>
      <c r="G113" s="306">
        <v>100</v>
      </c>
      <c r="H113" s="306">
        <v>100</v>
      </c>
      <c r="I113" s="306">
        <v>0</v>
      </c>
      <c r="J113" s="306">
        <v>0</v>
      </c>
      <c r="K113" s="306">
        <v>0</v>
      </c>
      <c r="L113" s="306">
        <v>0</v>
      </c>
      <c r="M113" s="131">
        <v>0</v>
      </c>
      <c r="N113" s="131">
        <v>0</v>
      </c>
      <c r="O113" s="229" t="s">
        <v>2467</v>
      </c>
    </row>
    <row r="114" spans="1:15" ht="135" x14ac:dyDescent="0.25">
      <c r="A114" s="375"/>
      <c r="B114" s="363"/>
      <c r="C114" s="13" t="s">
        <v>2399</v>
      </c>
      <c r="D114" s="131">
        <v>2019</v>
      </c>
      <c r="E114" s="306">
        <v>250</v>
      </c>
      <c r="F114" s="306">
        <v>0</v>
      </c>
      <c r="G114" s="306">
        <v>250</v>
      </c>
      <c r="H114" s="306">
        <v>250</v>
      </c>
      <c r="I114" s="306">
        <v>0</v>
      </c>
      <c r="J114" s="306">
        <v>0</v>
      </c>
      <c r="K114" s="306">
        <v>0</v>
      </c>
      <c r="L114" s="306">
        <v>0</v>
      </c>
      <c r="M114" s="131">
        <v>0</v>
      </c>
      <c r="N114" s="131">
        <v>0</v>
      </c>
      <c r="O114" s="229" t="s">
        <v>2467</v>
      </c>
    </row>
    <row r="115" spans="1:15" ht="90" x14ac:dyDescent="0.25">
      <c r="A115" s="375"/>
      <c r="B115" s="363"/>
      <c r="C115" s="13" t="s">
        <v>2400</v>
      </c>
      <c r="D115" s="131">
        <v>2019</v>
      </c>
      <c r="E115" s="306">
        <v>45</v>
      </c>
      <c r="F115" s="306">
        <v>0</v>
      </c>
      <c r="G115" s="306">
        <v>45</v>
      </c>
      <c r="H115" s="306">
        <v>45</v>
      </c>
      <c r="I115" s="306">
        <v>0</v>
      </c>
      <c r="J115" s="306">
        <v>0</v>
      </c>
      <c r="K115" s="306">
        <v>0</v>
      </c>
      <c r="L115" s="306">
        <v>0</v>
      </c>
      <c r="M115" s="131">
        <v>0</v>
      </c>
      <c r="N115" s="131">
        <v>0</v>
      </c>
      <c r="O115" s="229" t="s">
        <v>2467</v>
      </c>
    </row>
    <row r="116" spans="1:15" ht="60.75" thickBot="1" x14ac:dyDescent="0.3">
      <c r="A116" s="376"/>
      <c r="B116" s="377"/>
      <c r="C116" s="15" t="s">
        <v>2401</v>
      </c>
      <c r="D116" s="132">
        <v>2019</v>
      </c>
      <c r="E116" s="307">
        <v>1470.5</v>
      </c>
      <c r="F116" s="307">
        <v>0</v>
      </c>
      <c r="G116" s="307">
        <v>384.4</v>
      </c>
      <c r="H116" s="307">
        <v>200</v>
      </c>
      <c r="I116" s="307">
        <v>184.4</v>
      </c>
      <c r="J116" s="307">
        <v>0</v>
      </c>
      <c r="K116" s="307">
        <v>0</v>
      </c>
      <c r="L116" s="307">
        <v>200</v>
      </c>
      <c r="M116" s="132">
        <v>14</v>
      </c>
      <c r="N116" s="132">
        <v>52</v>
      </c>
      <c r="O116" s="227" t="s">
        <v>2467</v>
      </c>
    </row>
    <row r="117" spans="1:15" ht="75.75" thickBot="1" x14ac:dyDescent="0.3">
      <c r="A117" s="164" t="s">
        <v>2402</v>
      </c>
      <c r="B117" s="148" t="s">
        <v>141</v>
      </c>
      <c r="C117" s="93" t="s">
        <v>2403</v>
      </c>
      <c r="D117" s="83">
        <v>2019</v>
      </c>
      <c r="E117" s="321">
        <v>186</v>
      </c>
      <c r="F117" s="321">
        <v>0</v>
      </c>
      <c r="G117" s="321">
        <v>186</v>
      </c>
      <c r="H117" s="321">
        <v>186</v>
      </c>
      <c r="I117" s="321">
        <v>0</v>
      </c>
      <c r="J117" s="321">
        <v>0</v>
      </c>
      <c r="K117" s="321">
        <v>0</v>
      </c>
      <c r="L117" s="321">
        <v>0</v>
      </c>
      <c r="M117" s="83">
        <v>0</v>
      </c>
      <c r="N117" s="83">
        <v>0</v>
      </c>
      <c r="O117" s="235" t="s">
        <v>2391</v>
      </c>
    </row>
    <row r="118" spans="1:15" ht="60.75" thickBot="1" x14ac:dyDescent="0.3">
      <c r="A118" s="165" t="s">
        <v>2404</v>
      </c>
      <c r="B118" s="148" t="s">
        <v>141</v>
      </c>
      <c r="C118" s="93" t="s">
        <v>2405</v>
      </c>
      <c r="D118" s="83">
        <v>2019</v>
      </c>
      <c r="E118" s="321">
        <v>1495</v>
      </c>
      <c r="F118" s="321">
        <v>0</v>
      </c>
      <c r="G118" s="321">
        <v>1495</v>
      </c>
      <c r="H118" s="321">
        <v>1360</v>
      </c>
      <c r="I118" s="321">
        <v>135</v>
      </c>
      <c r="J118" s="321">
        <v>0</v>
      </c>
      <c r="K118" s="321">
        <v>0</v>
      </c>
      <c r="L118" s="321">
        <v>0</v>
      </c>
      <c r="M118" s="83">
        <v>0</v>
      </c>
      <c r="N118" s="83">
        <v>0</v>
      </c>
      <c r="O118" s="235" t="s">
        <v>2369</v>
      </c>
    </row>
    <row r="119" spans="1:15" ht="120" x14ac:dyDescent="0.25">
      <c r="A119" s="370" t="s">
        <v>2406</v>
      </c>
      <c r="B119" s="366" t="s">
        <v>141</v>
      </c>
      <c r="C119" s="98" t="s">
        <v>2407</v>
      </c>
      <c r="D119" s="56">
        <v>2019</v>
      </c>
      <c r="E119" s="320">
        <v>100</v>
      </c>
      <c r="F119" s="320">
        <v>0</v>
      </c>
      <c r="G119" s="320">
        <v>100</v>
      </c>
      <c r="H119" s="320">
        <v>100</v>
      </c>
      <c r="I119" s="320">
        <v>0</v>
      </c>
      <c r="J119" s="320">
        <v>0</v>
      </c>
      <c r="K119" s="320">
        <v>24.9</v>
      </c>
      <c r="L119" s="320">
        <v>24.9</v>
      </c>
      <c r="M119" s="56">
        <v>0.1</v>
      </c>
      <c r="N119" s="56">
        <v>24.9</v>
      </c>
      <c r="O119" s="234" t="s">
        <v>2408</v>
      </c>
    </row>
    <row r="120" spans="1:15" ht="75" x14ac:dyDescent="0.25">
      <c r="A120" s="375"/>
      <c r="B120" s="363"/>
      <c r="C120" s="13" t="s">
        <v>2409</v>
      </c>
      <c r="D120" s="131">
        <v>2019</v>
      </c>
      <c r="E120" s="306">
        <v>80</v>
      </c>
      <c r="F120" s="306">
        <v>0</v>
      </c>
      <c r="G120" s="306">
        <v>80</v>
      </c>
      <c r="H120" s="306">
        <v>80</v>
      </c>
      <c r="I120" s="306">
        <v>0</v>
      </c>
      <c r="J120" s="306">
        <v>0</v>
      </c>
      <c r="K120" s="306">
        <v>0</v>
      </c>
      <c r="L120" s="306">
        <v>0</v>
      </c>
      <c r="M120" s="131">
        <v>0</v>
      </c>
      <c r="N120" s="131">
        <v>0</v>
      </c>
      <c r="O120" s="229" t="s">
        <v>2467</v>
      </c>
    </row>
    <row r="121" spans="1:15" ht="75" x14ac:dyDescent="0.25">
      <c r="A121" s="375"/>
      <c r="B121" s="363"/>
      <c r="C121" s="13" t="s">
        <v>2410</v>
      </c>
      <c r="D121" s="131">
        <v>2019</v>
      </c>
      <c r="E121" s="306">
        <v>80</v>
      </c>
      <c r="F121" s="306">
        <v>0</v>
      </c>
      <c r="G121" s="306">
        <v>80</v>
      </c>
      <c r="H121" s="306">
        <v>80</v>
      </c>
      <c r="I121" s="306">
        <v>0</v>
      </c>
      <c r="J121" s="306">
        <v>0</v>
      </c>
      <c r="K121" s="306">
        <v>0</v>
      </c>
      <c r="L121" s="306">
        <v>0</v>
      </c>
      <c r="M121" s="131">
        <v>0</v>
      </c>
      <c r="N121" s="131">
        <v>0</v>
      </c>
      <c r="O121" s="229" t="s">
        <v>2467</v>
      </c>
    </row>
    <row r="122" spans="1:15" ht="90" x14ac:dyDescent="0.25">
      <c r="A122" s="375"/>
      <c r="B122" s="363"/>
      <c r="C122" s="13" t="s">
        <v>2411</v>
      </c>
      <c r="D122" s="131">
        <v>2019</v>
      </c>
      <c r="E122" s="306">
        <v>50</v>
      </c>
      <c r="F122" s="306">
        <v>0</v>
      </c>
      <c r="G122" s="306">
        <v>50</v>
      </c>
      <c r="H122" s="306">
        <v>50</v>
      </c>
      <c r="I122" s="306">
        <v>0</v>
      </c>
      <c r="J122" s="306">
        <v>0</v>
      </c>
      <c r="K122" s="306">
        <v>0</v>
      </c>
      <c r="L122" s="306">
        <v>0</v>
      </c>
      <c r="M122" s="131">
        <v>0</v>
      </c>
      <c r="N122" s="131">
        <v>0</v>
      </c>
      <c r="O122" s="229" t="s">
        <v>2467</v>
      </c>
    </row>
    <row r="123" spans="1:15" ht="75" x14ac:dyDescent="0.25">
      <c r="A123" s="375"/>
      <c r="B123" s="363"/>
      <c r="C123" s="13" t="s">
        <v>1844</v>
      </c>
      <c r="D123" s="131">
        <v>2019</v>
      </c>
      <c r="E123" s="306">
        <v>80</v>
      </c>
      <c r="F123" s="306">
        <v>0</v>
      </c>
      <c r="G123" s="306">
        <v>80</v>
      </c>
      <c r="H123" s="306">
        <v>80</v>
      </c>
      <c r="I123" s="306">
        <v>0</v>
      </c>
      <c r="J123" s="306">
        <v>0</v>
      </c>
      <c r="K123" s="306">
        <v>0</v>
      </c>
      <c r="L123" s="306">
        <v>0</v>
      </c>
      <c r="M123" s="131">
        <v>0</v>
      </c>
      <c r="N123" s="131">
        <v>0</v>
      </c>
      <c r="O123" s="229" t="s">
        <v>2467</v>
      </c>
    </row>
    <row r="124" spans="1:15" ht="135" x14ac:dyDescent="0.25">
      <c r="A124" s="375"/>
      <c r="B124" s="363"/>
      <c r="C124" s="13" t="s">
        <v>1845</v>
      </c>
      <c r="D124" s="131">
        <v>2019</v>
      </c>
      <c r="E124" s="306">
        <v>350</v>
      </c>
      <c r="F124" s="306">
        <v>0</v>
      </c>
      <c r="G124" s="306">
        <v>350</v>
      </c>
      <c r="H124" s="306">
        <v>350</v>
      </c>
      <c r="I124" s="306">
        <v>0</v>
      </c>
      <c r="J124" s="306">
        <v>0</v>
      </c>
      <c r="K124" s="306">
        <v>0</v>
      </c>
      <c r="L124" s="306">
        <v>0</v>
      </c>
      <c r="M124" s="131">
        <v>0</v>
      </c>
      <c r="N124" s="131">
        <v>0</v>
      </c>
      <c r="O124" s="229" t="s">
        <v>1846</v>
      </c>
    </row>
    <row r="125" spans="1:15" ht="90" x14ac:dyDescent="0.25">
      <c r="A125" s="375"/>
      <c r="B125" s="363"/>
      <c r="C125" s="13" t="s">
        <v>1847</v>
      </c>
      <c r="D125" s="131">
        <v>2019</v>
      </c>
      <c r="E125" s="306">
        <v>40</v>
      </c>
      <c r="F125" s="306">
        <v>0</v>
      </c>
      <c r="G125" s="306">
        <v>40</v>
      </c>
      <c r="H125" s="306">
        <v>40</v>
      </c>
      <c r="I125" s="306">
        <v>0</v>
      </c>
      <c r="J125" s="306">
        <v>0</v>
      </c>
      <c r="K125" s="306">
        <v>0</v>
      </c>
      <c r="L125" s="306">
        <v>0</v>
      </c>
      <c r="M125" s="131">
        <v>0</v>
      </c>
      <c r="N125" s="131">
        <v>0</v>
      </c>
      <c r="O125" s="229" t="s">
        <v>2467</v>
      </c>
    </row>
    <row r="126" spans="1:15" ht="120" x14ac:dyDescent="0.25">
      <c r="A126" s="375"/>
      <c r="B126" s="363" t="s">
        <v>2632</v>
      </c>
      <c r="C126" s="13" t="s">
        <v>1848</v>
      </c>
      <c r="D126" s="131" t="s">
        <v>2452</v>
      </c>
      <c r="E126" s="306">
        <v>80</v>
      </c>
      <c r="F126" s="306">
        <v>80</v>
      </c>
      <c r="G126" s="306">
        <v>80</v>
      </c>
      <c r="H126" s="306">
        <v>77.5</v>
      </c>
      <c r="I126" s="306">
        <v>2.5</v>
      </c>
      <c r="J126" s="306">
        <v>0</v>
      </c>
      <c r="K126" s="306">
        <v>68.5</v>
      </c>
      <c r="L126" s="306">
        <v>68.5</v>
      </c>
      <c r="M126" s="131">
        <v>85.6</v>
      </c>
      <c r="N126" s="131">
        <v>85.6</v>
      </c>
      <c r="O126" s="229" t="s">
        <v>1849</v>
      </c>
    </row>
    <row r="127" spans="1:15" ht="120" x14ac:dyDescent="0.25">
      <c r="A127" s="375"/>
      <c r="B127" s="363"/>
      <c r="C127" s="13" t="s">
        <v>1850</v>
      </c>
      <c r="D127" s="131" t="s">
        <v>1851</v>
      </c>
      <c r="E127" s="306">
        <v>80</v>
      </c>
      <c r="F127" s="306">
        <v>80</v>
      </c>
      <c r="G127" s="306">
        <v>80</v>
      </c>
      <c r="H127" s="306">
        <v>77.5</v>
      </c>
      <c r="I127" s="306">
        <v>2.5</v>
      </c>
      <c r="J127" s="306">
        <v>0</v>
      </c>
      <c r="K127" s="306">
        <v>76.099999999999994</v>
      </c>
      <c r="L127" s="306">
        <v>76.099999999999994</v>
      </c>
      <c r="M127" s="131">
        <v>95.1</v>
      </c>
      <c r="N127" s="131">
        <v>95.1</v>
      </c>
      <c r="O127" s="229" t="s">
        <v>2467</v>
      </c>
    </row>
    <row r="128" spans="1:15" ht="105" x14ac:dyDescent="0.25">
      <c r="A128" s="375"/>
      <c r="B128" s="363"/>
      <c r="C128" s="13" t="s">
        <v>1852</v>
      </c>
      <c r="D128" s="131" t="s">
        <v>2452</v>
      </c>
      <c r="E128" s="306">
        <v>80</v>
      </c>
      <c r="F128" s="306">
        <v>80</v>
      </c>
      <c r="G128" s="306">
        <v>80</v>
      </c>
      <c r="H128" s="306">
        <v>77.5</v>
      </c>
      <c r="I128" s="306">
        <v>2.5</v>
      </c>
      <c r="J128" s="306">
        <v>0</v>
      </c>
      <c r="K128" s="306">
        <v>75.400000000000006</v>
      </c>
      <c r="L128" s="306">
        <v>75.400000000000006</v>
      </c>
      <c r="M128" s="131">
        <v>90.3</v>
      </c>
      <c r="N128" s="131">
        <v>90.3</v>
      </c>
      <c r="O128" s="229" t="s">
        <v>2467</v>
      </c>
    </row>
    <row r="129" spans="1:15" ht="105" x14ac:dyDescent="0.25">
      <c r="A129" s="375"/>
      <c r="B129" s="363"/>
      <c r="C129" s="13" t="s">
        <v>1853</v>
      </c>
      <c r="D129" s="131" t="s">
        <v>2452</v>
      </c>
      <c r="E129" s="306">
        <v>80</v>
      </c>
      <c r="F129" s="306">
        <v>80</v>
      </c>
      <c r="G129" s="306">
        <v>80</v>
      </c>
      <c r="H129" s="306">
        <v>77.5</v>
      </c>
      <c r="I129" s="306">
        <v>2.5</v>
      </c>
      <c r="J129" s="306">
        <v>0</v>
      </c>
      <c r="K129" s="306">
        <v>55.3</v>
      </c>
      <c r="L129" s="306">
        <v>55.3</v>
      </c>
      <c r="M129" s="131">
        <v>73</v>
      </c>
      <c r="N129" s="131">
        <v>73</v>
      </c>
      <c r="O129" s="229" t="s">
        <v>2467</v>
      </c>
    </row>
    <row r="130" spans="1:15" ht="105" x14ac:dyDescent="0.25">
      <c r="A130" s="375"/>
      <c r="B130" s="363"/>
      <c r="C130" s="13" t="s">
        <v>1854</v>
      </c>
      <c r="D130" s="131" t="s">
        <v>2452</v>
      </c>
      <c r="E130" s="306">
        <v>80</v>
      </c>
      <c r="F130" s="306">
        <v>80</v>
      </c>
      <c r="G130" s="306">
        <v>80</v>
      </c>
      <c r="H130" s="306">
        <v>77.5</v>
      </c>
      <c r="I130" s="306">
        <v>2.5</v>
      </c>
      <c r="J130" s="306">
        <v>0</v>
      </c>
      <c r="K130" s="306">
        <v>58.4</v>
      </c>
      <c r="L130" s="306">
        <v>58.4</v>
      </c>
      <c r="M130" s="131">
        <v>73</v>
      </c>
      <c r="N130" s="131">
        <v>73</v>
      </c>
      <c r="O130" s="229" t="s">
        <v>2467</v>
      </c>
    </row>
    <row r="131" spans="1:15" ht="75" x14ac:dyDescent="0.25">
      <c r="A131" s="375"/>
      <c r="B131" s="363"/>
      <c r="C131" s="13" t="s">
        <v>1855</v>
      </c>
      <c r="D131" s="131" t="s">
        <v>2452</v>
      </c>
      <c r="E131" s="306">
        <v>5.8</v>
      </c>
      <c r="F131" s="306">
        <v>5.8</v>
      </c>
      <c r="G131" s="306">
        <v>5.8</v>
      </c>
      <c r="H131" s="306">
        <v>5.8</v>
      </c>
      <c r="I131" s="306">
        <v>0</v>
      </c>
      <c r="J131" s="306">
        <v>0</v>
      </c>
      <c r="K131" s="306">
        <v>0</v>
      </c>
      <c r="L131" s="306">
        <v>0</v>
      </c>
      <c r="M131" s="131">
        <v>0</v>
      </c>
      <c r="N131" s="131">
        <v>0</v>
      </c>
      <c r="O131" s="229" t="s">
        <v>1856</v>
      </c>
    </row>
    <row r="132" spans="1:15" ht="75" x14ac:dyDescent="0.25">
      <c r="A132" s="375"/>
      <c r="B132" s="363"/>
      <c r="C132" s="13" t="s">
        <v>1857</v>
      </c>
      <c r="D132" s="131" t="s">
        <v>2452</v>
      </c>
      <c r="E132" s="306">
        <v>28.8</v>
      </c>
      <c r="F132" s="306">
        <v>28.8</v>
      </c>
      <c r="G132" s="306">
        <v>28.8</v>
      </c>
      <c r="H132" s="306">
        <v>28.8</v>
      </c>
      <c r="I132" s="306">
        <v>0</v>
      </c>
      <c r="J132" s="306">
        <v>0</v>
      </c>
      <c r="K132" s="306">
        <v>13.3</v>
      </c>
      <c r="L132" s="306">
        <v>13.3</v>
      </c>
      <c r="M132" s="131">
        <v>46.2</v>
      </c>
      <c r="N132" s="131">
        <v>46.2</v>
      </c>
      <c r="O132" s="229" t="s">
        <v>2467</v>
      </c>
    </row>
    <row r="133" spans="1:15" ht="75" x14ac:dyDescent="0.25">
      <c r="A133" s="375"/>
      <c r="B133" s="363"/>
      <c r="C133" s="13" t="s">
        <v>1858</v>
      </c>
      <c r="D133" s="131" t="s">
        <v>2452</v>
      </c>
      <c r="E133" s="306">
        <v>8.6999999999999993</v>
      </c>
      <c r="F133" s="306">
        <v>8.6999999999999993</v>
      </c>
      <c r="G133" s="306">
        <v>8.6999999999999993</v>
      </c>
      <c r="H133" s="306">
        <v>8.6999999999999993</v>
      </c>
      <c r="I133" s="306">
        <v>0</v>
      </c>
      <c r="J133" s="306">
        <v>0</v>
      </c>
      <c r="K133" s="306">
        <v>0</v>
      </c>
      <c r="L133" s="306">
        <v>0</v>
      </c>
      <c r="M133" s="131">
        <v>0</v>
      </c>
      <c r="N133" s="131">
        <v>0</v>
      </c>
      <c r="O133" s="229" t="s">
        <v>2467</v>
      </c>
    </row>
    <row r="134" spans="1:15" ht="105" x14ac:dyDescent="0.25">
      <c r="A134" s="375"/>
      <c r="B134" s="363"/>
      <c r="C134" s="13" t="s">
        <v>1859</v>
      </c>
      <c r="D134" s="131" t="s">
        <v>2452</v>
      </c>
      <c r="E134" s="306">
        <v>1145</v>
      </c>
      <c r="F134" s="306">
        <v>288.5</v>
      </c>
      <c r="G134" s="306">
        <v>649.9</v>
      </c>
      <c r="H134" s="306">
        <v>288.5</v>
      </c>
      <c r="I134" s="306">
        <v>361.4</v>
      </c>
      <c r="J134" s="306">
        <v>0</v>
      </c>
      <c r="K134" s="306">
        <v>648.9</v>
      </c>
      <c r="L134" s="306">
        <v>648.9</v>
      </c>
      <c r="M134" s="131">
        <v>56.7</v>
      </c>
      <c r="N134" s="131">
        <v>99.7</v>
      </c>
      <c r="O134" s="229" t="s">
        <v>1860</v>
      </c>
    </row>
    <row r="135" spans="1:15" ht="90.75" thickBot="1" x14ac:dyDescent="0.3">
      <c r="A135" s="371"/>
      <c r="B135" s="372"/>
      <c r="C135" s="38" t="s">
        <v>1861</v>
      </c>
      <c r="D135" s="144" t="s">
        <v>2452</v>
      </c>
      <c r="E135" s="319">
        <v>1566</v>
      </c>
      <c r="F135" s="319">
        <v>1566</v>
      </c>
      <c r="G135" s="319">
        <v>1566</v>
      </c>
      <c r="H135" s="319">
        <v>1520</v>
      </c>
      <c r="I135" s="319">
        <v>46</v>
      </c>
      <c r="J135" s="319">
        <v>0</v>
      </c>
      <c r="K135" s="319">
        <v>1268</v>
      </c>
      <c r="L135" s="319">
        <v>1268</v>
      </c>
      <c r="M135" s="144">
        <v>100</v>
      </c>
      <c r="N135" s="144">
        <v>81</v>
      </c>
      <c r="O135" s="233" t="s">
        <v>2408</v>
      </c>
    </row>
    <row r="136" spans="1:15" ht="60" x14ac:dyDescent="0.25">
      <c r="A136" s="378" t="s">
        <v>1862</v>
      </c>
      <c r="B136" s="136" t="s">
        <v>141</v>
      </c>
      <c r="C136" s="16" t="s">
        <v>1863</v>
      </c>
      <c r="D136" s="32">
        <v>2020</v>
      </c>
      <c r="E136" s="308">
        <v>293.60000000000002</v>
      </c>
      <c r="F136" s="308">
        <v>0</v>
      </c>
      <c r="G136" s="308">
        <v>293.60000000000002</v>
      </c>
      <c r="H136" s="308">
        <v>293.60000000000002</v>
      </c>
      <c r="I136" s="308">
        <v>0</v>
      </c>
      <c r="J136" s="308">
        <v>0</v>
      </c>
      <c r="K136" s="308">
        <v>0</v>
      </c>
      <c r="L136" s="308">
        <v>0</v>
      </c>
      <c r="M136" s="32">
        <v>0</v>
      </c>
      <c r="N136" s="32">
        <v>0</v>
      </c>
      <c r="O136" s="230" t="s">
        <v>2369</v>
      </c>
    </row>
    <row r="137" spans="1:15" ht="75.75" thickBot="1" x14ac:dyDescent="0.3">
      <c r="A137" s="371"/>
      <c r="B137" s="138" t="s">
        <v>2632</v>
      </c>
      <c r="C137" s="38" t="s">
        <v>1864</v>
      </c>
      <c r="D137" s="144" t="s">
        <v>1865</v>
      </c>
      <c r="E137" s="319">
        <v>13787.1</v>
      </c>
      <c r="F137" s="319">
        <v>0</v>
      </c>
      <c r="G137" s="319">
        <v>1181.5</v>
      </c>
      <c r="H137" s="319">
        <v>1147.0999999999999</v>
      </c>
      <c r="I137" s="319">
        <v>34.4</v>
      </c>
      <c r="J137" s="319">
        <v>0</v>
      </c>
      <c r="K137" s="319">
        <v>30</v>
      </c>
      <c r="L137" s="319">
        <v>0</v>
      </c>
      <c r="M137" s="144">
        <v>0</v>
      </c>
      <c r="N137" s="144">
        <v>0</v>
      </c>
      <c r="O137" s="233" t="s">
        <v>1866</v>
      </c>
    </row>
    <row r="138" spans="1:15" ht="90" x14ac:dyDescent="0.25">
      <c r="A138" s="378" t="s">
        <v>1867</v>
      </c>
      <c r="B138" s="362" t="s">
        <v>141</v>
      </c>
      <c r="C138" s="16" t="s">
        <v>1868</v>
      </c>
      <c r="D138" s="32">
        <v>2019</v>
      </c>
      <c r="E138" s="308">
        <v>150</v>
      </c>
      <c r="F138" s="308">
        <v>0</v>
      </c>
      <c r="G138" s="308">
        <v>150</v>
      </c>
      <c r="H138" s="308">
        <v>150</v>
      </c>
      <c r="I138" s="308">
        <v>0</v>
      </c>
      <c r="J138" s="308">
        <v>0</v>
      </c>
      <c r="K138" s="308">
        <v>0</v>
      </c>
      <c r="L138" s="308">
        <v>150</v>
      </c>
      <c r="M138" s="32">
        <v>100</v>
      </c>
      <c r="N138" s="32">
        <v>100</v>
      </c>
      <c r="O138" s="230" t="s">
        <v>2467</v>
      </c>
    </row>
    <row r="139" spans="1:15" ht="90" x14ac:dyDescent="0.25">
      <c r="A139" s="375"/>
      <c r="B139" s="363"/>
      <c r="C139" s="13" t="s">
        <v>1869</v>
      </c>
      <c r="D139" s="29">
        <v>2019</v>
      </c>
      <c r="E139" s="312">
        <v>150</v>
      </c>
      <c r="F139" s="312">
        <v>0</v>
      </c>
      <c r="G139" s="312">
        <v>150</v>
      </c>
      <c r="H139" s="312">
        <v>150</v>
      </c>
      <c r="I139" s="312">
        <v>0</v>
      </c>
      <c r="J139" s="312">
        <v>0</v>
      </c>
      <c r="K139" s="312">
        <v>0</v>
      </c>
      <c r="L139" s="312">
        <v>150</v>
      </c>
      <c r="M139" s="29">
        <v>100</v>
      </c>
      <c r="N139" s="29">
        <v>100</v>
      </c>
      <c r="O139" s="232" t="s">
        <v>2467</v>
      </c>
    </row>
    <row r="140" spans="1:15" ht="60" x14ac:dyDescent="0.25">
      <c r="A140" s="375"/>
      <c r="B140" s="363"/>
      <c r="C140" s="13" t="s">
        <v>1870</v>
      </c>
      <c r="D140" s="29">
        <v>2019</v>
      </c>
      <c r="E140" s="312">
        <v>2532.9</v>
      </c>
      <c r="F140" s="312">
        <v>0</v>
      </c>
      <c r="G140" s="312">
        <v>2532.9</v>
      </c>
      <c r="H140" s="312">
        <v>2373.1</v>
      </c>
      <c r="I140" s="312">
        <v>159.80000000000001</v>
      </c>
      <c r="J140" s="312">
        <v>0</v>
      </c>
      <c r="K140" s="312">
        <v>79.14</v>
      </c>
      <c r="L140" s="312">
        <v>2532.9</v>
      </c>
      <c r="M140" s="29">
        <v>100</v>
      </c>
      <c r="N140" s="29">
        <v>100</v>
      </c>
      <c r="O140" s="232" t="s">
        <v>2464</v>
      </c>
    </row>
    <row r="141" spans="1:15" ht="90" x14ac:dyDescent="0.25">
      <c r="A141" s="375"/>
      <c r="B141" s="363"/>
      <c r="C141" s="13" t="s">
        <v>1871</v>
      </c>
      <c r="D141" s="29">
        <v>2019</v>
      </c>
      <c r="E141" s="312">
        <v>1555.58</v>
      </c>
      <c r="F141" s="312">
        <v>0</v>
      </c>
      <c r="G141" s="312">
        <v>724.91</v>
      </c>
      <c r="H141" s="312">
        <v>608.21</v>
      </c>
      <c r="I141" s="312">
        <v>116.7</v>
      </c>
      <c r="J141" s="312">
        <v>0</v>
      </c>
      <c r="K141" s="312">
        <v>158.78</v>
      </c>
      <c r="L141" s="312">
        <v>794.91</v>
      </c>
      <c r="M141" s="29">
        <v>100</v>
      </c>
      <c r="N141" s="29">
        <v>100</v>
      </c>
      <c r="O141" s="232" t="s">
        <v>2467</v>
      </c>
    </row>
    <row r="142" spans="1:15" ht="45" x14ac:dyDescent="0.25">
      <c r="A142" s="375"/>
      <c r="B142" s="363"/>
      <c r="C142" s="13" t="s">
        <v>1872</v>
      </c>
      <c r="D142" s="29">
        <v>2019</v>
      </c>
      <c r="E142" s="312">
        <v>1000</v>
      </c>
      <c r="F142" s="312">
        <v>0</v>
      </c>
      <c r="G142" s="312">
        <v>1000</v>
      </c>
      <c r="H142" s="312">
        <v>1000</v>
      </c>
      <c r="I142" s="312">
        <v>0</v>
      </c>
      <c r="J142" s="312">
        <v>0</v>
      </c>
      <c r="K142" s="312">
        <v>24.1</v>
      </c>
      <c r="L142" s="312">
        <v>1000</v>
      </c>
      <c r="M142" s="29">
        <v>100</v>
      </c>
      <c r="N142" s="29">
        <v>100</v>
      </c>
      <c r="O142" s="232" t="s">
        <v>2467</v>
      </c>
    </row>
    <row r="143" spans="1:15" ht="60" x14ac:dyDescent="0.25">
      <c r="A143" s="375"/>
      <c r="B143" s="363"/>
      <c r="C143" s="13" t="s">
        <v>1873</v>
      </c>
      <c r="D143" s="29">
        <v>2019</v>
      </c>
      <c r="E143" s="312">
        <v>1126.42</v>
      </c>
      <c r="F143" s="312">
        <v>0</v>
      </c>
      <c r="G143" s="312">
        <v>1126.42</v>
      </c>
      <c r="H143" s="312">
        <v>1112.45</v>
      </c>
      <c r="I143" s="312">
        <v>13.97</v>
      </c>
      <c r="J143" s="312">
        <v>0</v>
      </c>
      <c r="K143" s="312">
        <v>13.97</v>
      </c>
      <c r="L143" s="312">
        <v>13.97</v>
      </c>
      <c r="M143" s="29">
        <v>100</v>
      </c>
      <c r="N143" s="29">
        <v>5</v>
      </c>
      <c r="O143" s="232" t="s">
        <v>2467</v>
      </c>
    </row>
    <row r="144" spans="1:15" ht="90" x14ac:dyDescent="0.25">
      <c r="A144" s="375"/>
      <c r="B144" s="363"/>
      <c r="C144" s="13" t="s">
        <v>1874</v>
      </c>
      <c r="D144" s="29">
        <v>2019</v>
      </c>
      <c r="E144" s="312">
        <v>2436.85</v>
      </c>
      <c r="F144" s="312">
        <v>0</v>
      </c>
      <c r="G144" s="312">
        <v>2436.85</v>
      </c>
      <c r="H144" s="312">
        <v>2426.91</v>
      </c>
      <c r="I144" s="312">
        <v>9.94</v>
      </c>
      <c r="J144" s="312">
        <v>0</v>
      </c>
      <c r="K144" s="312">
        <v>74.34</v>
      </c>
      <c r="L144" s="312">
        <v>2436.85</v>
      </c>
      <c r="M144" s="29">
        <v>100</v>
      </c>
      <c r="N144" s="29">
        <v>100</v>
      </c>
      <c r="O144" s="232" t="s">
        <v>2464</v>
      </c>
    </row>
    <row r="145" spans="1:15" ht="75" x14ac:dyDescent="0.25">
      <c r="A145" s="375"/>
      <c r="B145" s="363"/>
      <c r="C145" s="13" t="s">
        <v>1875</v>
      </c>
      <c r="D145" s="29">
        <v>2019</v>
      </c>
      <c r="E145" s="312">
        <v>1500</v>
      </c>
      <c r="F145" s="312">
        <v>0</v>
      </c>
      <c r="G145" s="312">
        <v>1500</v>
      </c>
      <c r="H145" s="312">
        <v>1500</v>
      </c>
      <c r="I145" s="312">
        <v>0</v>
      </c>
      <c r="J145" s="312">
        <v>0</v>
      </c>
      <c r="K145" s="312">
        <v>0</v>
      </c>
      <c r="L145" s="312">
        <v>1500</v>
      </c>
      <c r="M145" s="29">
        <v>100</v>
      </c>
      <c r="N145" s="29">
        <v>100</v>
      </c>
      <c r="O145" s="232" t="s">
        <v>2467</v>
      </c>
    </row>
    <row r="146" spans="1:15" ht="60" x14ac:dyDescent="0.25">
      <c r="A146" s="375"/>
      <c r="B146" s="363"/>
      <c r="C146" s="13" t="s">
        <v>1876</v>
      </c>
      <c r="D146" s="29">
        <v>2019</v>
      </c>
      <c r="E146" s="312">
        <v>1500</v>
      </c>
      <c r="F146" s="312">
        <v>0</v>
      </c>
      <c r="G146" s="312">
        <v>1500</v>
      </c>
      <c r="H146" s="312">
        <v>1500</v>
      </c>
      <c r="I146" s="312">
        <v>0</v>
      </c>
      <c r="J146" s="312">
        <v>0</v>
      </c>
      <c r="K146" s="312">
        <v>0</v>
      </c>
      <c r="L146" s="312">
        <v>1500</v>
      </c>
      <c r="M146" s="29">
        <v>100</v>
      </c>
      <c r="N146" s="29">
        <v>100</v>
      </c>
      <c r="O146" s="232" t="s">
        <v>2467</v>
      </c>
    </row>
    <row r="147" spans="1:15" ht="60" x14ac:dyDescent="0.25">
      <c r="A147" s="375"/>
      <c r="B147" s="363"/>
      <c r="C147" s="13" t="s">
        <v>1877</v>
      </c>
      <c r="D147" s="29">
        <v>2019</v>
      </c>
      <c r="E147" s="312">
        <v>800</v>
      </c>
      <c r="F147" s="312">
        <v>0</v>
      </c>
      <c r="G147" s="312">
        <v>800</v>
      </c>
      <c r="H147" s="312">
        <v>800</v>
      </c>
      <c r="I147" s="312">
        <v>0</v>
      </c>
      <c r="J147" s="312">
        <v>0</v>
      </c>
      <c r="K147" s="312">
        <v>19.61</v>
      </c>
      <c r="L147" s="312">
        <v>800</v>
      </c>
      <c r="M147" s="29">
        <v>100</v>
      </c>
      <c r="N147" s="29">
        <v>800</v>
      </c>
      <c r="O147" s="232" t="s">
        <v>2467</v>
      </c>
    </row>
    <row r="148" spans="1:15" ht="45" x14ac:dyDescent="0.25">
      <c r="A148" s="375"/>
      <c r="B148" s="363"/>
      <c r="C148" s="13" t="s">
        <v>1878</v>
      </c>
      <c r="D148" s="29">
        <v>2019</v>
      </c>
      <c r="E148" s="312">
        <v>10</v>
      </c>
      <c r="F148" s="312">
        <v>0</v>
      </c>
      <c r="G148" s="312">
        <v>10</v>
      </c>
      <c r="H148" s="312">
        <v>10</v>
      </c>
      <c r="I148" s="312">
        <v>0</v>
      </c>
      <c r="J148" s="312">
        <v>0</v>
      </c>
      <c r="K148" s="312">
        <v>0</v>
      </c>
      <c r="L148" s="312">
        <v>0</v>
      </c>
      <c r="M148" s="29">
        <v>100</v>
      </c>
      <c r="N148" s="29">
        <v>0</v>
      </c>
      <c r="O148" s="232" t="s">
        <v>2467</v>
      </c>
    </row>
    <row r="149" spans="1:15" ht="30" x14ac:dyDescent="0.25">
      <c r="A149" s="375"/>
      <c r="B149" s="363"/>
      <c r="C149" s="13" t="s">
        <v>1879</v>
      </c>
      <c r="D149" s="29">
        <v>2019</v>
      </c>
      <c r="E149" s="312">
        <v>500</v>
      </c>
      <c r="F149" s="312">
        <v>0</v>
      </c>
      <c r="G149" s="312">
        <v>500</v>
      </c>
      <c r="H149" s="312">
        <v>500</v>
      </c>
      <c r="I149" s="312">
        <v>0</v>
      </c>
      <c r="J149" s="312">
        <v>0</v>
      </c>
      <c r="K149" s="312">
        <v>0</v>
      </c>
      <c r="L149" s="312">
        <v>500</v>
      </c>
      <c r="M149" s="29">
        <v>100</v>
      </c>
      <c r="N149" s="29">
        <v>100</v>
      </c>
      <c r="O149" s="232" t="s">
        <v>2352</v>
      </c>
    </row>
    <row r="150" spans="1:15" ht="45" x14ac:dyDescent="0.25">
      <c r="A150" s="375"/>
      <c r="B150" s="363"/>
      <c r="C150" s="13" t="s">
        <v>1880</v>
      </c>
      <c r="D150" s="29">
        <v>2019</v>
      </c>
      <c r="E150" s="312">
        <v>310</v>
      </c>
      <c r="F150" s="312">
        <v>0</v>
      </c>
      <c r="G150" s="312">
        <v>310</v>
      </c>
      <c r="H150" s="312">
        <v>310</v>
      </c>
      <c r="I150" s="312">
        <v>0</v>
      </c>
      <c r="J150" s="312">
        <v>0</v>
      </c>
      <c r="K150" s="312">
        <v>0</v>
      </c>
      <c r="L150" s="312">
        <v>310</v>
      </c>
      <c r="M150" s="29">
        <v>100</v>
      </c>
      <c r="N150" s="29">
        <v>100</v>
      </c>
      <c r="O150" s="232" t="s">
        <v>2467</v>
      </c>
    </row>
    <row r="151" spans="1:15" ht="45.75" thickBot="1" x14ac:dyDescent="0.3">
      <c r="A151" s="376"/>
      <c r="B151" s="377"/>
      <c r="C151" s="15" t="s">
        <v>1881</v>
      </c>
      <c r="D151" s="18">
        <v>2019</v>
      </c>
      <c r="E151" s="309">
        <v>1449.44</v>
      </c>
      <c r="F151" s="309">
        <v>0</v>
      </c>
      <c r="G151" s="309">
        <v>985.3</v>
      </c>
      <c r="H151" s="309">
        <v>985.3</v>
      </c>
      <c r="I151" s="309">
        <v>0</v>
      </c>
      <c r="J151" s="309">
        <v>0</v>
      </c>
      <c r="K151" s="309">
        <v>0</v>
      </c>
      <c r="L151" s="309">
        <v>985.3</v>
      </c>
      <c r="M151" s="18">
        <v>100</v>
      </c>
      <c r="N151" s="18">
        <v>100</v>
      </c>
      <c r="O151" s="231" t="s">
        <v>2467</v>
      </c>
    </row>
    <row r="152" spans="1:15" ht="105" x14ac:dyDescent="0.25">
      <c r="A152" s="434" t="s">
        <v>1882</v>
      </c>
      <c r="B152" s="366" t="s">
        <v>141</v>
      </c>
      <c r="C152" s="98" t="s">
        <v>1883</v>
      </c>
      <c r="D152" s="57">
        <v>2019</v>
      </c>
      <c r="E152" s="322">
        <v>100</v>
      </c>
      <c r="F152" s="322">
        <v>0</v>
      </c>
      <c r="G152" s="322">
        <v>100</v>
      </c>
      <c r="H152" s="322">
        <v>100</v>
      </c>
      <c r="I152" s="322">
        <v>0</v>
      </c>
      <c r="J152" s="322">
        <v>0</v>
      </c>
      <c r="K152" s="322">
        <v>0</v>
      </c>
      <c r="L152" s="322">
        <v>0</v>
      </c>
      <c r="M152" s="57">
        <v>100</v>
      </c>
      <c r="N152" s="57">
        <v>0</v>
      </c>
      <c r="O152" s="266" t="s">
        <v>2467</v>
      </c>
    </row>
    <row r="153" spans="1:15" ht="60" x14ac:dyDescent="0.25">
      <c r="A153" s="435"/>
      <c r="B153" s="363"/>
      <c r="C153" s="13" t="s">
        <v>1884</v>
      </c>
      <c r="D153" s="29">
        <v>2019</v>
      </c>
      <c r="E153" s="312">
        <v>100</v>
      </c>
      <c r="F153" s="312">
        <v>0</v>
      </c>
      <c r="G153" s="312">
        <v>100</v>
      </c>
      <c r="H153" s="312">
        <v>100</v>
      </c>
      <c r="I153" s="312">
        <v>0</v>
      </c>
      <c r="J153" s="312">
        <v>0</v>
      </c>
      <c r="K153" s="312">
        <v>0</v>
      </c>
      <c r="L153" s="312">
        <v>0</v>
      </c>
      <c r="M153" s="29">
        <v>100</v>
      </c>
      <c r="N153" s="29">
        <v>0</v>
      </c>
      <c r="O153" s="232" t="s">
        <v>2391</v>
      </c>
    </row>
    <row r="154" spans="1:15" ht="105.75" thickBot="1" x14ac:dyDescent="0.3">
      <c r="A154" s="410"/>
      <c r="B154" s="377"/>
      <c r="C154" s="15" t="s">
        <v>1885</v>
      </c>
      <c r="D154" s="18">
        <v>2019</v>
      </c>
      <c r="E154" s="309">
        <v>100</v>
      </c>
      <c r="F154" s="309">
        <v>0</v>
      </c>
      <c r="G154" s="309">
        <v>100</v>
      </c>
      <c r="H154" s="309">
        <v>100</v>
      </c>
      <c r="I154" s="309">
        <v>0</v>
      </c>
      <c r="J154" s="309">
        <v>0</v>
      </c>
      <c r="K154" s="309">
        <v>0</v>
      </c>
      <c r="L154" s="309">
        <v>0</v>
      </c>
      <c r="M154" s="18">
        <v>100</v>
      </c>
      <c r="N154" s="18">
        <v>0</v>
      </c>
      <c r="O154" s="231" t="s">
        <v>1886</v>
      </c>
    </row>
    <row r="155" spans="1:15" ht="90.75" thickBot="1" x14ac:dyDescent="0.3">
      <c r="A155" s="166" t="s">
        <v>1887</v>
      </c>
      <c r="B155" s="149" t="s">
        <v>2632</v>
      </c>
      <c r="C155" s="120" t="s">
        <v>1888</v>
      </c>
      <c r="D155" s="167" t="s">
        <v>2452</v>
      </c>
      <c r="E155" s="323">
        <v>111</v>
      </c>
      <c r="F155" s="323">
        <v>111</v>
      </c>
      <c r="G155" s="323">
        <v>111</v>
      </c>
      <c r="H155" s="323">
        <v>102</v>
      </c>
      <c r="I155" s="323">
        <v>9</v>
      </c>
      <c r="J155" s="323">
        <v>0</v>
      </c>
      <c r="K155" s="323">
        <v>104.3</v>
      </c>
      <c r="L155" s="323">
        <v>104.3</v>
      </c>
      <c r="M155" s="167">
        <v>100</v>
      </c>
      <c r="N155" s="167">
        <v>94</v>
      </c>
      <c r="O155" s="236" t="s">
        <v>2467</v>
      </c>
    </row>
    <row r="156" spans="1:15" ht="75" x14ac:dyDescent="0.25">
      <c r="A156" s="378" t="s">
        <v>1889</v>
      </c>
      <c r="B156" s="362" t="s">
        <v>2632</v>
      </c>
      <c r="C156" s="16" t="s">
        <v>1890</v>
      </c>
      <c r="D156" s="141">
        <v>2019</v>
      </c>
      <c r="E156" s="313">
        <v>20</v>
      </c>
      <c r="F156" s="313">
        <v>20</v>
      </c>
      <c r="G156" s="313">
        <v>20</v>
      </c>
      <c r="H156" s="313">
        <v>20</v>
      </c>
      <c r="I156" s="313">
        <v>0</v>
      </c>
      <c r="J156" s="313">
        <v>0</v>
      </c>
      <c r="K156" s="313">
        <v>0</v>
      </c>
      <c r="L156" s="313">
        <v>0</v>
      </c>
      <c r="M156" s="141">
        <v>0</v>
      </c>
      <c r="N156" s="141">
        <v>0</v>
      </c>
      <c r="O156" s="226" t="s">
        <v>2467</v>
      </c>
    </row>
    <row r="157" spans="1:15" ht="60" x14ac:dyDescent="0.25">
      <c r="A157" s="375"/>
      <c r="B157" s="363"/>
      <c r="C157" s="13" t="s">
        <v>1891</v>
      </c>
      <c r="D157" s="131">
        <v>2019</v>
      </c>
      <c r="E157" s="306">
        <v>37.5</v>
      </c>
      <c r="F157" s="306">
        <v>37.5</v>
      </c>
      <c r="G157" s="306">
        <v>37.5</v>
      </c>
      <c r="H157" s="306">
        <v>37.5</v>
      </c>
      <c r="I157" s="306">
        <v>0</v>
      </c>
      <c r="J157" s="306">
        <v>0</v>
      </c>
      <c r="K157" s="306">
        <v>0</v>
      </c>
      <c r="L157" s="306">
        <v>0</v>
      </c>
      <c r="M157" s="131">
        <v>0</v>
      </c>
      <c r="N157" s="131">
        <v>0</v>
      </c>
      <c r="O157" s="229" t="s">
        <v>2467</v>
      </c>
    </row>
    <row r="158" spans="1:15" ht="60" x14ac:dyDescent="0.25">
      <c r="A158" s="375"/>
      <c r="B158" s="363"/>
      <c r="C158" s="13" t="s">
        <v>1892</v>
      </c>
      <c r="D158" s="131">
        <v>2019</v>
      </c>
      <c r="E158" s="306">
        <v>10</v>
      </c>
      <c r="F158" s="306">
        <v>10</v>
      </c>
      <c r="G158" s="306">
        <v>10</v>
      </c>
      <c r="H158" s="306">
        <v>10</v>
      </c>
      <c r="I158" s="306">
        <v>0</v>
      </c>
      <c r="J158" s="306">
        <v>0</v>
      </c>
      <c r="K158" s="306">
        <v>0</v>
      </c>
      <c r="L158" s="306">
        <v>0</v>
      </c>
      <c r="M158" s="131">
        <v>0</v>
      </c>
      <c r="N158" s="131">
        <v>0</v>
      </c>
      <c r="O158" s="229" t="s">
        <v>2467</v>
      </c>
    </row>
    <row r="159" spans="1:15" ht="60" x14ac:dyDescent="0.25">
      <c r="A159" s="375"/>
      <c r="B159" s="363"/>
      <c r="C159" s="13" t="s">
        <v>1893</v>
      </c>
      <c r="D159" s="131">
        <v>2019</v>
      </c>
      <c r="E159" s="306">
        <v>37.5</v>
      </c>
      <c r="F159" s="306">
        <v>37.5</v>
      </c>
      <c r="G159" s="306">
        <v>37.5</v>
      </c>
      <c r="H159" s="306">
        <v>37.5</v>
      </c>
      <c r="I159" s="306">
        <v>0</v>
      </c>
      <c r="J159" s="306">
        <v>0</v>
      </c>
      <c r="K159" s="306">
        <v>0</v>
      </c>
      <c r="L159" s="306">
        <v>0</v>
      </c>
      <c r="M159" s="131">
        <v>0</v>
      </c>
      <c r="N159" s="131">
        <v>0</v>
      </c>
      <c r="O159" s="229" t="s">
        <v>2467</v>
      </c>
    </row>
    <row r="160" spans="1:15" ht="60.75" thickBot="1" x14ac:dyDescent="0.3">
      <c r="A160" s="371"/>
      <c r="B160" s="372"/>
      <c r="C160" s="38" t="s">
        <v>1894</v>
      </c>
      <c r="D160" s="144">
        <v>2019</v>
      </c>
      <c r="E160" s="319">
        <v>1554.8</v>
      </c>
      <c r="F160" s="319">
        <v>1554.8</v>
      </c>
      <c r="G160" s="319">
        <v>66.7</v>
      </c>
      <c r="H160" s="319">
        <v>37.5</v>
      </c>
      <c r="I160" s="319">
        <v>29.2</v>
      </c>
      <c r="J160" s="319">
        <v>0</v>
      </c>
      <c r="K160" s="319">
        <v>29.2</v>
      </c>
      <c r="L160" s="319">
        <v>29.2</v>
      </c>
      <c r="M160" s="144">
        <v>43</v>
      </c>
      <c r="N160" s="144">
        <v>43</v>
      </c>
      <c r="O160" s="233" t="s">
        <v>2391</v>
      </c>
    </row>
    <row r="161" spans="1:15" ht="120.75" thickBot="1" x14ac:dyDescent="0.3">
      <c r="A161" s="168" t="s">
        <v>1895</v>
      </c>
      <c r="B161" s="1" t="s">
        <v>2632</v>
      </c>
      <c r="C161" s="46" t="s">
        <v>1896</v>
      </c>
      <c r="D161" s="11" t="s">
        <v>2479</v>
      </c>
      <c r="E161" s="324">
        <v>430</v>
      </c>
      <c r="F161" s="324">
        <v>430</v>
      </c>
      <c r="G161" s="324">
        <v>454.5</v>
      </c>
      <c r="H161" s="324">
        <v>450</v>
      </c>
      <c r="I161" s="324">
        <v>4.5</v>
      </c>
      <c r="J161" s="324">
        <v>0</v>
      </c>
      <c r="K161" s="324">
        <v>4.5</v>
      </c>
      <c r="L161" s="324">
        <v>20.6</v>
      </c>
      <c r="M161" s="11">
        <v>4.5</v>
      </c>
      <c r="N161" s="11">
        <v>4.5</v>
      </c>
      <c r="O161" s="228" t="s">
        <v>1897</v>
      </c>
    </row>
    <row r="162" spans="1:15" ht="29.25" customHeight="1" thickBot="1" x14ac:dyDescent="0.3">
      <c r="A162" s="386" t="s">
        <v>2505</v>
      </c>
      <c r="B162" s="386"/>
      <c r="C162" s="386"/>
      <c r="D162" s="386"/>
      <c r="E162" s="386"/>
      <c r="F162" s="386"/>
      <c r="G162" s="386"/>
      <c r="H162" s="386"/>
      <c r="I162" s="386"/>
      <c r="J162" s="386"/>
      <c r="K162" s="386"/>
      <c r="L162" s="386"/>
      <c r="M162" s="386"/>
      <c r="N162" s="386"/>
      <c r="O162" s="386"/>
    </row>
    <row r="163" spans="1:15" ht="165" x14ac:dyDescent="0.25">
      <c r="A163" s="419" t="s">
        <v>2629</v>
      </c>
      <c r="B163" s="136" t="s">
        <v>2631</v>
      </c>
      <c r="C163" s="16" t="s">
        <v>2507</v>
      </c>
      <c r="D163" s="32">
        <v>2019</v>
      </c>
      <c r="E163" s="308">
        <v>200</v>
      </c>
      <c r="F163" s="308"/>
      <c r="G163" s="308">
        <v>200</v>
      </c>
      <c r="H163" s="308">
        <v>200</v>
      </c>
      <c r="I163" s="308"/>
      <c r="J163" s="308"/>
      <c r="K163" s="308"/>
      <c r="L163" s="308"/>
      <c r="M163" s="17">
        <v>0</v>
      </c>
      <c r="N163" s="17"/>
      <c r="O163" s="269" t="s">
        <v>2685</v>
      </c>
    </row>
    <row r="164" spans="1:15" ht="165" x14ac:dyDescent="0.25">
      <c r="A164" s="383"/>
      <c r="B164" s="363" t="s">
        <v>2632</v>
      </c>
      <c r="C164" s="13" t="s">
        <v>2508</v>
      </c>
      <c r="D164" s="29" t="s">
        <v>2452</v>
      </c>
      <c r="E164" s="312">
        <v>1236</v>
      </c>
      <c r="F164" s="312"/>
      <c r="G164" s="312">
        <v>1236</v>
      </c>
      <c r="H164" s="312">
        <v>1200</v>
      </c>
      <c r="I164" s="312">
        <v>36</v>
      </c>
      <c r="J164" s="312"/>
      <c r="K164" s="312">
        <v>1195</v>
      </c>
      <c r="L164" s="312">
        <v>1195</v>
      </c>
      <c r="M164" s="65">
        <v>0</v>
      </c>
      <c r="N164" s="65"/>
      <c r="O164" s="411" t="s">
        <v>2509</v>
      </c>
    </row>
    <row r="165" spans="1:15" ht="165.75" thickBot="1" x14ac:dyDescent="0.3">
      <c r="A165" s="421"/>
      <c r="B165" s="372"/>
      <c r="C165" s="38" t="s">
        <v>2507</v>
      </c>
      <c r="D165" s="59" t="s">
        <v>2452</v>
      </c>
      <c r="E165" s="314">
        <v>1905.5</v>
      </c>
      <c r="F165" s="325"/>
      <c r="G165" s="314">
        <v>1905.5</v>
      </c>
      <c r="H165" s="314">
        <v>1850</v>
      </c>
      <c r="I165" s="314">
        <v>55.5</v>
      </c>
      <c r="J165" s="314"/>
      <c r="K165" s="314">
        <v>1845</v>
      </c>
      <c r="L165" s="314">
        <v>1845</v>
      </c>
      <c r="M165" s="100">
        <v>0</v>
      </c>
      <c r="N165" s="100"/>
      <c r="O165" s="412"/>
    </row>
    <row r="166" spans="1:15" ht="180.75" thickBot="1" x14ac:dyDescent="0.3">
      <c r="A166" s="2" t="s">
        <v>2510</v>
      </c>
      <c r="B166" s="149" t="s">
        <v>2631</v>
      </c>
      <c r="C166" s="120" t="s">
        <v>2511</v>
      </c>
      <c r="D166" s="169">
        <v>2020</v>
      </c>
      <c r="E166" s="326">
        <v>1500</v>
      </c>
      <c r="F166" s="326">
        <v>0</v>
      </c>
      <c r="G166" s="326">
        <v>1500</v>
      </c>
      <c r="H166" s="326">
        <v>1500</v>
      </c>
      <c r="I166" s="326">
        <v>0</v>
      </c>
      <c r="J166" s="326">
        <v>0</v>
      </c>
      <c r="K166" s="326">
        <v>0</v>
      </c>
      <c r="L166" s="326">
        <v>0</v>
      </c>
      <c r="M166" s="169">
        <v>0</v>
      </c>
      <c r="N166" s="169">
        <v>0</v>
      </c>
      <c r="O166" s="236" t="s">
        <v>2512</v>
      </c>
    </row>
    <row r="167" spans="1:15" ht="120.75" thickBot="1" x14ac:dyDescent="0.3">
      <c r="A167" s="3" t="s">
        <v>2513</v>
      </c>
      <c r="B167" s="1" t="s">
        <v>2631</v>
      </c>
      <c r="C167" s="46" t="s">
        <v>2514</v>
      </c>
      <c r="D167" s="80">
        <v>2020</v>
      </c>
      <c r="E167" s="310">
        <v>1500</v>
      </c>
      <c r="F167" s="310">
        <v>0</v>
      </c>
      <c r="G167" s="310">
        <v>1500</v>
      </c>
      <c r="H167" s="310">
        <v>1500</v>
      </c>
      <c r="I167" s="310">
        <v>0</v>
      </c>
      <c r="J167" s="310">
        <v>0</v>
      </c>
      <c r="K167" s="310">
        <v>0</v>
      </c>
      <c r="L167" s="310">
        <v>0</v>
      </c>
      <c r="M167" s="80">
        <v>0</v>
      </c>
      <c r="N167" s="80">
        <v>0</v>
      </c>
      <c r="O167" s="261" t="s">
        <v>2515</v>
      </c>
    </row>
    <row r="168" spans="1:15" ht="105" x14ac:dyDescent="0.25">
      <c r="A168" s="370" t="s">
        <v>2516</v>
      </c>
      <c r="B168" s="366" t="s">
        <v>2631</v>
      </c>
      <c r="C168" s="98" t="s">
        <v>2517</v>
      </c>
      <c r="D168" s="57" t="s">
        <v>2463</v>
      </c>
      <c r="E168" s="322">
        <v>3000</v>
      </c>
      <c r="F168" s="322"/>
      <c r="G168" s="322">
        <v>3000</v>
      </c>
      <c r="H168" s="322">
        <v>3000</v>
      </c>
      <c r="I168" s="322"/>
      <c r="J168" s="322"/>
      <c r="K168" s="322">
        <v>0</v>
      </c>
      <c r="L168" s="322">
        <v>0</v>
      </c>
      <c r="M168" s="57">
        <v>0</v>
      </c>
      <c r="N168" s="57">
        <v>0</v>
      </c>
      <c r="O168" s="234" t="s">
        <v>2518</v>
      </c>
    </row>
    <row r="169" spans="1:15" ht="75.75" thickBot="1" x14ac:dyDescent="0.3">
      <c r="A169" s="376"/>
      <c r="B169" s="377"/>
      <c r="C169" s="15" t="s">
        <v>2519</v>
      </c>
      <c r="D169" s="18" t="s">
        <v>2463</v>
      </c>
      <c r="E169" s="309">
        <v>18000</v>
      </c>
      <c r="F169" s="309"/>
      <c r="G169" s="309">
        <v>18000</v>
      </c>
      <c r="H169" s="309">
        <v>12841.37</v>
      </c>
      <c r="I169" s="309">
        <v>5158.63</v>
      </c>
      <c r="J169" s="309">
        <v>0</v>
      </c>
      <c r="K169" s="309">
        <v>0</v>
      </c>
      <c r="L169" s="309">
        <v>0</v>
      </c>
      <c r="M169" s="18">
        <v>0</v>
      </c>
      <c r="N169" s="18">
        <v>0</v>
      </c>
      <c r="O169" s="227" t="s">
        <v>2520</v>
      </c>
    </row>
    <row r="170" spans="1:15" ht="165" x14ac:dyDescent="0.25">
      <c r="A170" s="382" t="s">
        <v>2521</v>
      </c>
      <c r="B170" s="429" t="s">
        <v>2631</v>
      </c>
      <c r="C170" s="276" t="s">
        <v>2522</v>
      </c>
      <c r="D170" s="19">
        <v>2019</v>
      </c>
      <c r="E170" s="327">
        <v>1500</v>
      </c>
      <c r="F170" s="327">
        <v>0</v>
      </c>
      <c r="G170" s="327">
        <v>1500</v>
      </c>
      <c r="H170" s="327">
        <v>1500</v>
      </c>
      <c r="I170" s="320"/>
      <c r="J170" s="320"/>
      <c r="K170" s="327"/>
      <c r="L170" s="320"/>
      <c r="M170" s="56">
        <v>0</v>
      </c>
      <c r="N170" s="56">
        <v>0</v>
      </c>
      <c r="O170" s="237" t="s">
        <v>2523</v>
      </c>
    </row>
    <row r="171" spans="1:15" ht="135" x14ac:dyDescent="0.25">
      <c r="A171" s="383"/>
      <c r="B171" s="429"/>
      <c r="C171" s="170" t="s">
        <v>2524</v>
      </c>
      <c r="D171" s="20">
        <v>2019</v>
      </c>
      <c r="E171" s="328">
        <v>2000</v>
      </c>
      <c r="F171" s="328">
        <v>0</v>
      </c>
      <c r="G171" s="328">
        <v>2000</v>
      </c>
      <c r="H171" s="328">
        <v>2000</v>
      </c>
      <c r="I171" s="328"/>
      <c r="J171" s="328"/>
      <c r="K171" s="328"/>
      <c r="L171" s="328"/>
      <c r="M171" s="131">
        <v>0</v>
      </c>
      <c r="N171" s="131">
        <v>0</v>
      </c>
      <c r="O171" s="229" t="s">
        <v>2525</v>
      </c>
    </row>
    <row r="172" spans="1:15" ht="210" x14ac:dyDescent="0.25">
      <c r="A172" s="383"/>
      <c r="B172" s="429"/>
      <c r="C172" s="170" t="s">
        <v>2526</v>
      </c>
      <c r="D172" s="20">
        <v>2019</v>
      </c>
      <c r="E172" s="316">
        <v>270</v>
      </c>
      <c r="F172" s="316">
        <v>0</v>
      </c>
      <c r="G172" s="316">
        <v>70</v>
      </c>
      <c r="H172" s="316">
        <v>70</v>
      </c>
      <c r="I172" s="316"/>
      <c r="J172" s="316"/>
      <c r="K172" s="316"/>
      <c r="L172" s="316">
        <v>45.2</v>
      </c>
      <c r="M172" s="21">
        <v>100</v>
      </c>
      <c r="N172" s="21">
        <v>100</v>
      </c>
      <c r="O172" s="238" t="s">
        <v>2527</v>
      </c>
    </row>
    <row r="173" spans="1:15" ht="135" x14ac:dyDescent="0.25">
      <c r="A173" s="383"/>
      <c r="B173" s="429"/>
      <c r="C173" s="170" t="s">
        <v>2528</v>
      </c>
      <c r="D173" s="20">
        <v>2019</v>
      </c>
      <c r="E173" s="316">
        <v>300</v>
      </c>
      <c r="F173" s="316">
        <v>0</v>
      </c>
      <c r="G173" s="316">
        <v>300</v>
      </c>
      <c r="H173" s="316">
        <v>300</v>
      </c>
      <c r="I173" s="306"/>
      <c r="J173" s="306"/>
      <c r="K173" s="316"/>
      <c r="L173" s="306"/>
      <c r="M173" s="131">
        <v>0</v>
      </c>
      <c r="N173" s="131">
        <v>0</v>
      </c>
      <c r="O173" s="238" t="s">
        <v>2529</v>
      </c>
    </row>
    <row r="174" spans="1:15" ht="135" x14ac:dyDescent="0.25">
      <c r="A174" s="383"/>
      <c r="B174" s="429"/>
      <c r="C174" s="170" t="s">
        <v>2530</v>
      </c>
      <c r="D174" s="20">
        <v>2019</v>
      </c>
      <c r="E174" s="316">
        <v>500</v>
      </c>
      <c r="F174" s="316">
        <v>0</v>
      </c>
      <c r="G174" s="316">
        <v>500</v>
      </c>
      <c r="H174" s="316">
        <v>500</v>
      </c>
      <c r="I174" s="306"/>
      <c r="J174" s="306"/>
      <c r="K174" s="316"/>
      <c r="L174" s="306"/>
      <c r="M174" s="131">
        <v>0</v>
      </c>
      <c r="N174" s="131">
        <v>0</v>
      </c>
      <c r="O174" s="238" t="s">
        <v>2531</v>
      </c>
    </row>
    <row r="175" spans="1:15" ht="135" x14ac:dyDescent="0.25">
      <c r="A175" s="383"/>
      <c r="B175" s="429"/>
      <c r="C175" s="170" t="s">
        <v>2532</v>
      </c>
      <c r="D175" s="20">
        <v>2019</v>
      </c>
      <c r="E175" s="316">
        <v>400</v>
      </c>
      <c r="F175" s="316">
        <v>0</v>
      </c>
      <c r="G175" s="316">
        <v>400</v>
      </c>
      <c r="H175" s="316">
        <v>400</v>
      </c>
      <c r="I175" s="306"/>
      <c r="J175" s="306"/>
      <c r="K175" s="316"/>
      <c r="L175" s="306"/>
      <c r="M175" s="131">
        <v>0</v>
      </c>
      <c r="N175" s="131">
        <v>0</v>
      </c>
      <c r="O175" s="238" t="s">
        <v>2533</v>
      </c>
    </row>
    <row r="176" spans="1:15" ht="135" x14ac:dyDescent="0.25">
      <c r="A176" s="383"/>
      <c r="B176" s="429"/>
      <c r="C176" s="170" t="s">
        <v>2534</v>
      </c>
      <c r="D176" s="20">
        <v>2019</v>
      </c>
      <c r="E176" s="316">
        <v>500</v>
      </c>
      <c r="F176" s="316">
        <v>0</v>
      </c>
      <c r="G176" s="316">
        <v>500</v>
      </c>
      <c r="H176" s="316">
        <v>500</v>
      </c>
      <c r="I176" s="306"/>
      <c r="J176" s="306"/>
      <c r="K176" s="316"/>
      <c r="L176" s="306"/>
      <c r="M176" s="131">
        <v>0</v>
      </c>
      <c r="N176" s="131">
        <v>0</v>
      </c>
      <c r="O176" s="238" t="s">
        <v>2533</v>
      </c>
    </row>
    <row r="177" spans="1:28" ht="135" x14ac:dyDescent="0.25">
      <c r="A177" s="383"/>
      <c r="B177" s="429"/>
      <c r="C177" s="170" t="s">
        <v>2535</v>
      </c>
      <c r="D177" s="20">
        <v>2019</v>
      </c>
      <c r="E177" s="316">
        <v>300</v>
      </c>
      <c r="F177" s="316">
        <v>0</v>
      </c>
      <c r="G177" s="316">
        <v>300</v>
      </c>
      <c r="H177" s="316">
        <v>300</v>
      </c>
      <c r="I177" s="306"/>
      <c r="J177" s="306"/>
      <c r="K177" s="316"/>
      <c r="L177" s="306"/>
      <c r="M177" s="131">
        <v>0</v>
      </c>
      <c r="N177" s="131">
        <v>0</v>
      </c>
      <c r="O177" s="238" t="s">
        <v>2536</v>
      </c>
    </row>
    <row r="178" spans="1:28" ht="135" x14ac:dyDescent="0.25">
      <c r="A178" s="383"/>
      <c r="B178" s="429"/>
      <c r="C178" s="170" t="s">
        <v>2537</v>
      </c>
      <c r="D178" s="20">
        <v>2019</v>
      </c>
      <c r="E178" s="316">
        <v>300</v>
      </c>
      <c r="F178" s="316">
        <v>0</v>
      </c>
      <c r="G178" s="316">
        <v>300</v>
      </c>
      <c r="H178" s="316">
        <v>300</v>
      </c>
      <c r="I178" s="306"/>
      <c r="J178" s="306"/>
      <c r="K178" s="316"/>
      <c r="L178" s="306"/>
      <c r="M178" s="131">
        <v>0</v>
      </c>
      <c r="N178" s="131">
        <v>0</v>
      </c>
      <c r="O178" s="238" t="s">
        <v>2538</v>
      </c>
    </row>
    <row r="179" spans="1:28" ht="210" x14ac:dyDescent="0.25">
      <c r="A179" s="383"/>
      <c r="B179" s="429"/>
      <c r="C179" s="170" t="s">
        <v>2539</v>
      </c>
      <c r="D179" s="20">
        <v>2019</v>
      </c>
      <c r="E179" s="316">
        <v>1379.6</v>
      </c>
      <c r="F179" s="316">
        <v>0</v>
      </c>
      <c r="G179" s="316">
        <v>400</v>
      </c>
      <c r="H179" s="316">
        <v>400</v>
      </c>
      <c r="I179" s="306"/>
      <c r="J179" s="306"/>
      <c r="K179" s="316"/>
      <c r="L179" s="316">
        <v>339.4</v>
      </c>
      <c r="M179" s="22">
        <v>70</v>
      </c>
      <c r="N179" s="22">
        <v>70</v>
      </c>
      <c r="O179" s="238" t="s">
        <v>2540</v>
      </c>
    </row>
    <row r="180" spans="1:28" ht="180" x14ac:dyDescent="0.25">
      <c r="A180" s="383"/>
      <c r="B180" s="429"/>
      <c r="C180" s="170" t="s">
        <v>2541</v>
      </c>
      <c r="D180" s="20">
        <v>2019</v>
      </c>
      <c r="E180" s="316">
        <v>1235.0999999999999</v>
      </c>
      <c r="F180" s="316">
        <v>0</v>
      </c>
      <c r="G180" s="316">
        <v>500</v>
      </c>
      <c r="H180" s="316">
        <v>500</v>
      </c>
      <c r="I180" s="306"/>
      <c r="J180" s="306"/>
      <c r="K180" s="316"/>
      <c r="L180" s="306"/>
      <c r="M180" s="23">
        <v>40</v>
      </c>
      <c r="N180" s="23">
        <v>40</v>
      </c>
      <c r="O180" s="238" t="s">
        <v>2542</v>
      </c>
    </row>
    <row r="181" spans="1:28" ht="150" x14ac:dyDescent="0.25">
      <c r="A181" s="383"/>
      <c r="B181" s="429"/>
      <c r="C181" s="170" t="s">
        <v>2543</v>
      </c>
      <c r="D181" s="20">
        <v>2019</v>
      </c>
      <c r="E181" s="316">
        <v>300</v>
      </c>
      <c r="F181" s="316">
        <v>0</v>
      </c>
      <c r="G181" s="316">
        <v>300</v>
      </c>
      <c r="H181" s="316">
        <v>300</v>
      </c>
      <c r="I181" s="306"/>
      <c r="J181" s="306"/>
      <c r="K181" s="316"/>
      <c r="L181" s="306"/>
      <c r="M181" s="131">
        <v>0</v>
      </c>
      <c r="N181" s="131">
        <v>0</v>
      </c>
      <c r="O181" s="238" t="s">
        <v>2544</v>
      </c>
    </row>
    <row r="182" spans="1:28" ht="135" x14ac:dyDescent="0.25">
      <c r="A182" s="383"/>
      <c r="B182" s="429"/>
      <c r="C182" s="170" t="s">
        <v>2545</v>
      </c>
      <c r="D182" s="20">
        <v>2019</v>
      </c>
      <c r="E182" s="316">
        <v>400</v>
      </c>
      <c r="F182" s="316">
        <v>0</v>
      </c>
      <c r="G182" s="316">
        <v>400</v>
      </c>
      <c r="H182" s="316">
        <v>400</v>
      </c>
      <c r="I182" s="306"/>
      <c r="J182" s="306"/>
      <c r="K182" s="316"/>
      <c r="L182" s="306"/>
      <c r="M182" s="131">
        <v>0</v>
      </c>
      <c r="N182" s="131">
        <v>0</v>
      </c>
      <c r="O182" s="238" t="s">
        <v>2546</v>
      </c>
    </row>
    <row r="183" spans="1:28" ht="135" x14ac:dyDescent="0.25">
      <c r="A183" s="383"/>
      <c r="B183" s="429"/>
      <c r="C183" s="170" t="s">
        <v>2547</v>
      </c>
      <c r="D183" s="20">
        <v>2019</v>
      </c>
      <c r="E183" s="316">
        <v>430</v>
      </c>
      <c r="F183" s="316">
        <v>0</v>
      </c>
      <c r="G183" s="316">
        <v>430</v>
      </c>
      <c r="H183" s="316">
        <v>430</v>
      </c>
      <c r="I183" s="306"/>
      <c r="J183" s="306"/>
      <c r="K183" s="316"/>
      <c r="L183" s="306"/>
      <c r="M183" s="131">
        <v>0</v>
      </c>
      <c r="N183" s="131">
        <v>0</v>
      </c>
      <c r="O183" s="238" t="s">
        <v>2548</v>
      </c>
    </row>
    <row r="184" spans="1:28" ht="165" x14ac:dyDescent="0.25">
      <c r="A184" s="383"/>
      <c r="B184" s="429"/>
      <c r="C184" s="170" t="s">
        <v>2549</v>
      </c>
      <c r="D184" s="20">
        <v>2019</v>
      </c>
      <c r="E184" s="316">
        <v>300</v>
      </c>
      <c r="F184" s="316">
        <v>0</v>
      </c>
      <c r="G184" s="316">
        <v>300</v>
      </c>
      <c r="H184" s="316">
        <v>300</v>
      </c>
      <c r="I184" s="306"/>
      <c r="J184" s="306"/>
      <c r="K184" s="316"/>
      <c r="L184" s="306"/>
      <c r="M184" s="131">
        <v>0</v>
      </c>
      <c r="N184" s="131">
        <v>0</v>
      </c>
      <c r="O184" s="238" t="s">
        <v>2550</v>
      </c>
    </row>
    <row r="185" spans="1:28" ht="135" x14ac:dyDescent="0.25">
      <c r="A185" s="383"/>
      <c r="B185" s="430"/>
      <c r="C185" s="170" t="s">
        <v>2551</v>
      </c>
      <c r="D185" s="20">
        <v>2019</v>
      </c>
      <c r="E185" s="316">
        <v>300</v>
      </c>
      <c r="F185" s="316">
        <v>0</v>
      </c>
      <c r="G185" s="316">
        <v>300</v>
      </c>
      <c r="H185" s="316">
        <v>300</v>
      </c>
      <c r="I185" s="306"/>
      <c r="J185" s="306"/>
      <c r="K185" s="316"/>
      <c r="L185" s="306"/>
      <c r="M185" s="131">
        <v>0</v>
      </c>
      <c r="N185" s="131">
        <v>0</v>
      </c>
      <c r="O185" s="238" t="s">
        <v>2552</v>
      </c>
    </row>
    <row r="186" spans="1:28" ht="135" x14ac:dyDescent="0.25">
      <c r="A186" s="383"/>
      <c r="B186" s="429" t="s">
        <v>2632</v>
      </c>
      <c r="C186" s="170" t="s">
        <v>2541</v>
      </c>
      <c r="D186" s="20">
        <v>2019</v>
      </c>
      <c r="E186" s="329">
        <v>1235.0999999999999</v>
      </c>
      <c r="F186" s="329">
        <v>1235.0999999999999</v>
      </c>
      <c r="G186" s="329">
        <v>735.1</v>
      </c>
      <c r="H186" s="329">
        <v>291.3</v>
      </c>
      <c r="I186" s="330">
        <v>443.8</v>
      </c>
      <c r="J186" s="306"/>
      <c r="K186" s="330">
        <v>259.3</v>
      </c>
      <c r="L186" s="316"/>
      <c r="M186" s="171">
        <v>40</v>
      </c>
      <c r="N186" s="171">
        <v>40</v>
      </c>
      <c r="O186" s="238" t="s">
        <v>2553</v>
      </c>
    </row>
    <row r="187" spans="1:28" ht="210" x14ac:dyDescent="0.25">
      <c r="A187" s="383"/>
      <c r="B187" s="429"/>
      <c r="C187" s="170" t="s">
        <v>2539</v>
      </c>
      <c r="D187" s="20">
        <v>2019</v>
      </c>
      <c r="E187" s="316">
        <v>1379.6</v>
      </c>
      <c r="F187" s="316">
        <v>1379.6</v>
      </c>
      <c r="G187" s="316">
        <v>979.59999999999991</v>
      </c>
      <c r="H187" s="316">
        <v>291.3</v>
      </c>
      <c r="I187" s="316">
        <v>688.3</v>
      </c>
      <c r="J187" s="316"/>
      <c r="K187" s="316">
        <v>602.70000000000005</v>
      </c>
      <c r="L187" s="316">
        <v>623.90000000000009</v>
      </c>
      <c r="M187" s="171">
        <v>70</v>
      </c>
      <c r="N187" s="171">
        <v>70</v>
      </c>
      <c r="O187" s="238" t="s">
        <v>2554</v>
      </c>
    </row>
    <row r="188" spans="1:28" ht="180.75" thickBot="1" x14ac:dyDescent="0.3">
      <c r="A188" s="421"/>
      <c r="B188" s="429"/>
      <c r="C188" s="170" t="s">
        <v>2526</v>
      </c>
      <c r="D188" s="24">
        <v>2019</v>
      </c>
      <c r="E188" s="331">
        <v>270</v>
      </c>
      <c r="F188" s="331">
        <v>0</v>
      </c>
      <c r="G188" s="331">
        <v>200</v>
      </c>
      <c r="H188" s="331">
        <v>194.17400000000001</v>
      </c>
      <c r="I188" s="331">
        <v>5.8259999999999996</v>
      </c>
      <c r="J188" s="331"/>
      <c r="K188" s="331">
        <v>200</v>
      </c>
      <c r="L188" s="331">
        <v>200</v>
      </c>
      <c r="M188" s="172">
        <v>100</v>
      </c>
      <c r="N188" s="172">
        <v>100</v>
      </c>
      <c r="O188" s="239" t="s">
        <v>2555</v>
      </c>
    </row>
    <row r="189" spans="1:28" ht="60.75" thickBot="1" x14ac:dyDescent="0.3">
      <c r="A189" s="150" t="s">
        <v>2630</v>
      </c>
      <c r="B189" s="149" t="s">
        <v>2631</v>
      </c>
      <c r="C189" s="120" t="s">
        <v>2556</v>
      </c>
      <c r="D189" s="169">
        <v>2020</v>
      </c>
      <c r="E189" s="326">
        <v>17156.22</v>
      </c>
      <c r="F189" s="326">
        <v>16759.165000000001</v>
      </c>
      <c r="G189" s="326">
        <v>16759.165000000001</v>
      </c>
      <c r="H189" s="326">
        <v>15023.434999999999</v>
      </c>
      <c r="I189" s="326">
        <v>1735.73</v>
      </c>
      <c r="J189" s="326">
        <v>0</v>
      </c>
      <c r="K189" s="326">
        <v>0</v>
      </c>
      <c r="L189" s="326">
        <v>0</v>
      </c>
      <c r="M189" s="169">
        <v>0</v>
      </c>
      <c r="N189" s="169">
        <v>0</v>
      </c>
      <c r="O189" s="236" t="s">
        <v>2557</v>
      </c>
    </row>
    <row r="190" spans="1:28" ht="90" x14ac:dyDescent="0.25">
      <c r="A190" s="431" t="s">
        <v>2558</v>
      </c>
      <c r="B190" s="136" t="s">
        <v>2506</v>
      </c>
      <c r="C190" s="16" t="s">
        <v>2559</v>
      </c>
      <c r="D190" s="141">
        <v>2019</v>
      </c>
      <c r="E190" s="313">
        <v>3000</v>
      </c>
      <c r="F190" s="313">
        <v>0</v>
      </c>
      <c r="G190" s="313">
        <v>3000</v>
      </c>
      <c r="H190" s="313">
        <v>3000</v>
      </c>
      <c r="I190" s="313">
        <v>0</v>
      </c>
      <c r="J190" s="313">
        <v>0</v>
      </c>
      <c r="K190" s="313">
        <v>0</v>
      </c>
      <c r="L190" s="313">
        <v>0</v>
      </c>
      <c r="M190" s="141">
        <v>0</v>
      </c>
      <c r="N190" s="141">
        <v>0</v>
      </c>
      <c r="O190" s="226" t="s">
        <v>2557</v>
      </c>
      <c r="P190" s="415"/>
      <c r="Q190" s="415"/>
      <c r="R190" s="415"/>
      <c r="S190" s="415"/>
      <c r="T190" s="415"/>
      <c r="U190" s="415"/>
      <c r="V190" s="415"/>
      <c r="W190" s="415"/>
      <c r="X190" s="415"/>
      <c r="Y190" s="415"/>
      <c r="Z190" s="415"/>
      <c r="AA190" s="415"/>
      <c r="AB190" s="416"/>
    </row>
    <row r="191" spans="1:28" ht="165.75" thickBot="1" x14ac:dyDescent="0.3">
      <c r="A191" s="432"/>
      <c r="B191" s="363" t="s">
        <v>2632</v>
      </c>
      <c r="C191" s="13" t="s">
        <v>2560</v>
      </c>
      <c r="D191" s="131" t="s">
        <v>2479</v>
      </c>
      <c r="E191" s="306">
        <v>1116.3098299999999</v>
      </c>
      <c r="F191" s="306">
        <v>816.30983000000003</v>
      </c>
      <c r="G191" s="306">
        <v>816.30983000000003</v>
      </c>
      <c r="H191" s="306">
        <v>816.30983000000003</v>
      </c>
      <c r="I191" s="306"/>
      <c r="J191" s="306"/>
      <c r="K191" s="306"/>
      <c r="L191" s="306"/>
      <c r="M191" s="131">
        <v>0</v>
      </c>
      <c r="N191" s="131">
        <v>0</v>
      </c>
      <c r="O191" s="229" t="s">
        <v>2557</v>
      </c>
      <c r="P191" s="417"/>
      <c r="Q191" s="417"/>
      <c r="R191" s="417"/>
      <c r="S191" s="417"/>
      <c r="T191" s="417"/>
      <c r="U191" s="417"/>
      <c r="V191" s="417"/>
      <c r="W191" s="417"/>
      <c r="X191" s="417"/>
      <c r="Y191" s="417"/>
      <c r="Z191" s="417"/>
      <c r="AA191" s="417"/>
      <c r="AB191" s="418"/>
    </row>
    <row r="192" spans="1:28" ht="60.75" thickBot="1" x14ac:dyDescent="0.3">
      <c r="A192" s="433"/>
      <c r="B192" s="372"/>
      <c r="C192" s="38" t="s">
        <v>2559</v>
      </c>
      <c r="D192" s="144" t="s">
        <v>2479</v>
      </c>
      <c r="E192" s="319">
        <v>0</v>
      </c>
      <c r="F192" s="319">
        <v>775.2</v>
      </c>
      <c r="G192" s="319">
        <v>775.2</v>
      </c>
      <c r="H192" s="319">
        <v>775.2</v>
      </c>
      <c r="I192" s="319">
        <v>0</v>
      </c>
      <c r="J192" s="319">
        <v>0</v>
      </c>
      <c r="K192" s="319">
        <v>0</v>
      </c>
      <c r="L192" s="319">
        <v>0</v>
      </c>
      <c r="M192" s="144">
        <v>0</v>
      </c>
      <c r="N192" s="144">
        <v>0</v>
      </c>
      <c r="O192" s="233" t="s">
        <v>2557</v>
      </c>
    </row>
    <row r="193" spans="1:15" ht="135" x14ac:dyDescent="0.25">
      <c r="A193" s="378" t="s">
        <v>2561</v>
      </c>
      <c r="B193" s="362" t="s">
        <v>2506</v>
      </c>
      <c r="C193" s="16" t="s">
        <v>2562</v>
      </c>
      <c r="D193" s="141" t="s">
        <v>2563</v>
      </c>
      <c r="E193" s="313">
        <v>85</v>
      </c>
      <c r="F193" s="313"/>
      <c r="G193" s="313">
        <f>H193+I193+J193</f>
        <v>85</v>
      </c>
      <c r="H193" s="313">
        <v>85</v>
      </c>
      <c r="I193" s="313">
        <v>0</v>
      </c>
      <c r="J193" s="313">
        <v>0</v>
      </c>
      <c r="K193" s="315">
        <v>0</v>
      </c>
      <c r="L193" s="315">
        <v>0</v>
      </c>
      <c r="M193" s="141">
        <v>0</v>
      </c>
      <c r="N193" s="141">
        <v>0</v>
      </c>
      <c r="O193" s="226" t="s">
        <v>2564</v>
      </c>
    </row>
    <row r="194" spans="1:15" ht="135" x14ac:dyDescent="0.25">
      <c r="A194" s="375"/>
      <c r="B194" s="363"/>
      <c r="C194" s="13" t="s">
        <v>2565</v>
      </c>
      <c r="D194" s="131" t="s">
        <v>2563</v>
      </c>
      <c r="E194" s="306">
        <v>85</v>
      </c>
      <c r="F194" s="306"/>
      <c r="G194" s="306">
        <f t="shared" ref="G194:G226" si="0">H194+I194+J194</f>
        <v>85</v>
      </c>
      <c r="H194" s="306">
        <v>85</v>
      </c>
      <c r="I194" s="306">
        <v>0</v>
      </c>
      <c r="J194" s="306">
        <v>0</v>
      </c>
      <c r="K194" s="316">
        <v>0</v>
      </c>
      <c r="L194" s="316">
        <v>0</v>
      </c>
      <c r="M194" s="131">
        <v>0</v>
      </c>
      <c r="N194" s="131">
        <v>0</v>
      </c>
      <c r="O194" s="229" t="s">
        <v>2564</v>
      </c>
    </row>
    <row r="195" spans="1:15" ht="120" x14ac:dyDescent="0.25">
      <c r="A195" s="375"/>
      <c r="B195" s="363"/>
      <c r="C195" s="13" t="s">
        <v>2566</v>
      </c>
      <c r="D195" s="131" t="s">
        <v>2563</v>
      </c>
      <c r="E195" s="306">
        <v>85</v>
      </c>
      <c r="F195" s="306"/>
      <c r="G195" s="306">
        <f t="shared" si="0"/>
        <v>85</v>
      </c>
      <c r="H195" s="306">
        <v>85</v>
      </c>
      <c r="I195" s="306">
        <v>0</v>
      </c>
      <c r="J195" s="306">
        <v>0</v>
      </c>
      <c r="K195" s="316">
        <v>0</v>
      </c>
      <c r="L195" s="316">
        <v>0</v>
      </c>
      <c r="M195" s="131">
        <v>0</v>
      </c>
      <c r="N195" s="131">
        <v>0</v>
      </c>
      <c r="O195" s="229" t="s">
        <v>2564</v>
      </c>
    </row>
    <row r="196" spans="1:15" ht="120" x14ac:dyDescent="0.25">
      <c r="A196" s="375"/>
      <c r="B196" s="363"/>
      <c r="C196" s="13" t="s">
        <v>2567</v>
      </c>
      <c r="D196" s="131" t="s">
        <v>2563</v>
      </c>
      <c r="E196" s="306">
        <v>85</v>
      </c>
      <c r="F196" s="306"/>
      <c r="G196" s="306">
        <f t="shared" si="0"/>
        <v>85</v>
      </c>
      <c r="H196" s="306">
        <v>85</v>
      </c>
      <c r="I196" s="306">
        <v>0</v>
      </c>
      <c r="J196" s="306">
        <v>0</v>
      </c>
      <c r="K196" s="316">
        <v>0</v>
      </c>
      <c r="L196" s="316">
        <v>0</v>
      </c>
      <c r="M196" s="131">
        <v>0</v>
      </c>
      <c r="N196" s="131">
        <v>0</v>
      </c>
      <c r="O196" s="229" t="s">
        <v>2564</v>
      </c>
    </row>
    <row r="197" spans="1:15" ht="120" x14ac:dyDescent="0.25">
      <c r="A197" s="375"/>
      <c r="B197" s="363"/>
      <c r="C197" s="13" t="s">
        <v>2568</v>
      </c>
      <c r="D197" s="131" t="s">
        <v>2563</v>
      </c>
      <c r="E197" s="306">
        <v>85</v>
      </c>
      <c r="F197" s="306"/>
      <c r="G197" s="306">
        <f t="shared" si="0"/>
        <v>85</v>
      </c>
      <c r="H197" s="306">
        <v>85</v>
      </c>
      <c r="I197" s="306">
        <v>0</v>
      </c>
      <c r="J197" s="306">
        <v>0</v>
      </c>
      <c r="K197" s="316">
        <v>0</v>
      </c>
      <c r="L197" s="316">
        <v>0</v>
      </c>
      <c r="M197" s="131">
        <v>0</v>
      </c>
      <c r="N197" s="131">
        <v>0</v>
      </c>
      <c r="O197" s="229" t="s">
        <v>2564</v>
      </c>
    </row>
    <row r="198" spans="1:15" ht="135" x14ac:dyDescent="0.25">
      <c r="A198" s="375"/>
      <c r="B198" s="363"/>
      <c r="C198" s="13" t="s">
        <v>2569</v>
      </c>
      <c r="D198" s="131" t="s">
        <v>2563</v>
      </c>
      <c r="E198" s="306">
        <v>85</v>
      </c>
      <c r="F198" s="306"/>
      <c r="G198" s="306">
        <f t="shared" si="0"/>
        <v>85</v>
      </c>
      <c r="H198" s="306">
        <v>85</v>
      </c>
      <c r="I198" s="306">
        <v>0</v>
      </c>
      <c r="J198" s="306">
        <v>0</v>
      </c>
      <c r="K198" s="316">
        <v>0</v>
      </c>
      <c r="L198" s="316">
        <v>0</v>
      </c>
      <c r="M198" s="131">
        <v>0</v>
      </c>
      <c r="N198" s="131">
        <v>0</v>
      </c>
      <c r="O198" s="229" t="s">
        <v>2564</v>
      </c>
    </row>
    <row r="199" spans="1:15" ht="90" x14ac:dyDescent="0.25">
      <c r="A199" s="375"/>
      <c r="B199" s="363"/>
      <c r="C199" s="13" t="s">
        <v>2570</v>
      </c>
      <c r="D199" s="131" t="s">
        <v>2563</v>
      </c>
      <c r="E199" s="306">
        <v>85</v>
      </c>
      <c r="F199" s="306"/>
      <c r="G199" s="306">
        <f t="shared" si="0"/>
        <v>85</v>
      </c>
      <c r="H199" s="306">
        <v>85</v>
      </c>
      <c r="I199" s="306">
        <v>0</v>
      </c>
      <c r="J199" s="306">
        <v>0</v>
      </c>
      <c r="K199" s="316">
        <v>0</v>
      </c>
      <c r="L199" s="316">
        <v>0</v>
      </c>
      <c r="M199" s="131">
        <v>0</v>
      </c>
      <c r="N199" s="131">
        <v>0</v>
      </c>
      <c r="O199" s="229" t="s">
        <v>2564</v>
      </c>
    </row>
    <row r="200" spans="1:15" ht="90" x14ac:dyDescent="0.25">
      <c r="A200" s="375"/>
      <c r="B200" s="363"/>
      <c r="C200" s="13" t="s">
        <v>2571</v>
      </c>
      <c r="D200" s="131" t="s">
        <v>2563</v>
      </c>
      <c r="E200" s="306">
        <v>85</v>
      </c>
      <c r="F200" s="306"/>
      <c r="G200" s="306">
        <f t="shared" si="0"/>
        <v>85</v>
      </c>
      <c r="H200" s="306">
        <v>85</v>
      </c>
      <c r="I200" s="306">
        <v>0</v>
      </c>
      <c r="J200" s="306">
        <v>0</v>
      </c>
      <c r="K200" s="316">
        <v>0</v>
      </c>
      <c r="L200" s="316">
        <v>0</v>
      </c>
      <c r="M200" s="131">
        <v>0</v>
      </c>
      <c r="N200" s="131">
        <v>0</v>
      </c>
      <c r="O200" s="229" t="s">
        <v>2564</v>
      </c>
    </row>
    <row r="201" spans="1:15" ht="120" x14ac:dyDescent="0.25">
      <c r="A201" s="375"/>
      <c r="B201" s="363"/>
      <c r="C201" s="13" t="s">
        <v>2572</v>
      </c>
      <c r="D201" s="131" t="s">
        <v>2573</v>
      </c>
      <c r="E201" s="306">
        <v>955</v>
      </c>
      <c r="F201" s="306"/>
      <c r="G201" s="306">
        <f t="shared" si="0"/>
        <v>955</v>
      </c>
      <c r="H201" s="306">
        <v>955</v>
      </c>
      <c r="I201" s="306">
        <v>0</v>
      </c>
      <c r="J201" s="306">
        <v>0</v>
      </c>
      <c r="K201" s="316">
        <v>0</v>
      </c>
      <c r="L201" s="316">
        <v>0</v>
      </c>
      <c r="M201" s="131">
        <v>0</v>
      </c>
      <c r="N201" s="131">
        <v>0</v>
      </c>
      <c r="O201" s="229" t="s">
        <v>2574</v>
      </c>
    </row>
    <row r="202" spans="1:15" ht="75" x14ac:dyDescent="0.25">
      <c r="A202" s="375"/>
      <c r="B202" s="363"/>
      <c r="C202" s="12" t="s">
        <v>2575</v>
      </c>
      <c r="D202" s="131" t="s">
        <v>2576</v>
      </c>
      <c r="E202" s="316">
        <v>83.334999999999994</v>
      </c>
      <c r="F202" s="306"/>
      <c r="G202" s="306">
        <f t="shared" si="0"/>
        <v>83.334999999999994</v>
      </c>
      <c r="H202" s="316">
        <v>83.334999999999994</v>
      </c>
      <c r="I202" s="306">
        <v>0</v>
      </c>
      <c r="J202" s="306">
        <v>0</v>
      </c>
      <c r="K202" s="316">
        <v>0</v>
      </c>
      <c r="L202" s="316">
        <v>0</v>
      </c>
      <c r="M202" s="131">
        <v>0</v>
      </c>
      <c r="N202" s="131">
        <v>0</v>
      </c>
      <c r="O202" s="229" t="s">
        <v>2564</v>
      </c>
    </row>
    <row r="203" spans="1:15" ht="75" x14ac:dyDescent="0.25">
      <c r="A203" s="375"/>
      <c r="B203" s="363"/>
      <c r="C203" s="12" t="s">
        <v>2577</v>
      </c>
      <c r="D203" s="131" t="s">
        <v>2576</v>
      </c>
      <c r="E203" s="316">
        <v>83.332999999999998</v>
      </c>
      <c r="F203" s="306"/>
      <c r="G203" s="316">
        <v>83.332999999999998</v>
      </c>
      <c r="H203" s="316">
        <v>83.332999999999998</v>
      </c>
      <c r="I203" s="306">
        <v>0</v>
      </c>
      <c r="J203" s="306">
        <v>0</v>
      </c>
      <c r="K203" s="316">
        <v>0</v>
      </c>
      <c r="L203" s="316">
        <v>0</v>
      </c>
      <c r="M203" s="131">
        <v>0</v>
      </c>
      <c r="N203" s="131">
        <v>0</v>
      </c>
      <c r="O203" s="229" t="s">
        <v>2564</v>
      </c>
    </row>
    <row r="204" spans="1:15" ht="150" x14ac:dyDescent="0.25">
      <c r="A204" s="375"/>
      <c r="B204" s="363"/>
      <c r="C204" s="12" t="s">
        <v>2578</v>
      </c>
      <c r="D204" s="131" t="s">
        <v>2576</v>
      </c>
      <c r="E204" s="306">
        <v>83.332999999999998</v>
      </c>
      <c r="F204" s="306"/>
      <c r="G204" s="306">
        <f t="shared" si="0"/>
        <v>83.332999999999998</v>
      </c>
      <c r="H204" s="316">
        <v>83.332999999999998</v>
      </c>
      <c r="I204" s="306">
        <v>0</v>
      </c>
      <c r="J204" s="306">
        <v>0</v>
      </c>
      <c r="K204" s="316">
        <v>0</v>
      </c>
      <c r="L204" s="316">
        <v>0</v>
      </c>
      <c r="M204" s="131">
        <v>0</v>
      </c>
      <c r="N204" s="131">
        <v>0</v>
      </c>
      <c r="O204" s="229" t="s">
        <v>2564</v>
      </c>
    </row>
    <row r="205" spans="1:15" ht="105" x14ac:dyDescent="0.25">
      <c r="A205" s="375"/>
      <c r="B205" s="363"/>
      <c r="C205" s="12" t="s">
        <v>2579</v>
      </c>
      <c r="D205" s="131" t="s">
        <v>2576</v>
      </c>
      <c r="E205" s="306">
        <v>83.332999999999998</v>
      </c>
      <c r="F205" s="306"/>
      <c r="G205" s="306">
        <f t="shared" si="0"/>
        <v>83.332999999999998</v>
      </c>
      <c r="H205" s="316">
        <v>83.332999999999998</v>
      </c>
      <c r="I205" s="306">
        <v>0</v>
      </c>
      <c r="J205" s="306">
        <v>0</v>
      </c>
      <c r="K205" s="316">
        <v>0</v>
      </c>
      <c r="L205" s="316">
        <v>0</v>
      </c>
      <c r="M205" s="131">
        <v>0</v>
      </c>
      <c r="N205" s="131">
        <v>0</v>
      </c>
      <c r="O205" s="229" t="s">
        <v>2564</v>
      </c>
    </row>
    <row r="206" spans="1:15" ht="75" x14ac:dyDescent="0.25">
      <c r="A206" s="375"/>
      <c r="B206" s="363"/>
      <c r="C206" s="12" t="s">
        <v>2580</v>
      </c>
      <c r="D206" s="131" t="s">
        <v>2576</v>
      </c>
      <c r="E206" s="306">
        <v>83.332999999999998</v>
      </c>
      <c r="F206" s="306"/>
      <c r="G206" s="306">
        <f t="shared" si="0"/>
        <v>83.332999999999998</v>
      </c>
      <c r="H206" s="316">
        <v>83.332999999999998</v>
      </c>
      <c r="I206" s="306">
        <v>0</v>
      </c>
      <c r="J206" s="306">
        <v>0</v>
      </c>
      <c r="K206" s="316">
        <v>0</v>
      </c>
      <c r="L206" s="316">
        <v>0</v>
      </c>
      <c r="M206" s="131">
        <v>0</v>
      </c>
      <c r="N206" s="131">
        <v>0</v>
      </c>
      <c r="O206" s="229" t="s">
        <v>2564</v>
      </c>
    </row>
    <row r="207" spans="1:15" ht="135" x14ac:dyDescent="0.25">
      <c r="A207" s="375"/>
      <c r="B207" s="363"/>
      <c r="C207" s="12" t="s">
        <v>2581</v>
      </c>
      <c r="D207" s="131" t="s">
        <v>2576</v>
      </c>
      <c r="E207" s="306">
        <v>83.332999999999998</v>
      </c>
      <c r="F207" s="306"/>
      <c r="G207" s="306">
        <f t="shared" si="0"/>
        <v>83.332999999999998</v>
      </c>
      <c r="H207" s="316">
        <v>83.332999999999998</v>
      </c>
      <c r="I207" s="306">
        <v>0</v>
      </c>
      <c r="J207" s="306">
        <v>0</v>
      </c>
      <c r="K207" s="316">
        <v>0</v>
      </c>
      <c r="L207" s="316">
        <v>0</v>
      </c>
      <c r="M207" s="131">
        <v>0</v>
      </c>
      <c r="N207" s="131">
        <v>0</v>
      </c>
      <c r="O207" s="229" t="s">
        <v>2564</v>
      </c>
    </row>
    <row r="208" spans="1:15" ht="75" x14ac:dyDescent="0.25">
      <c r="A208" s="375"/>
      <c r="B208" s="363"/>
      <c r="C208" s="12" t="s">
        <v>2582</v>
      </c>
      <c r="D208" s="131" t="s">
        <v>2583</v>
      </c>
      <c r="E208" s="316" t="s">
        <v>2584</v>
      </c>
      <c r="F208" s="306"/>
      <c r="G208" s="306">
        <f t="shared" si="0"/>
        <v>103.18</v>
      </c>
      <c r="H208" s="306">
        <v>103.18</v>
      </c>
      <c r="I208" s="306">
        <v>0</v>
      </c>
      <c r="J208" s="306">
        <v>0</v>
      </c>
      <c r="K208" s="316">
        <v>0</v>
      </c>
      <c r="L208" s="316">
        <v>0</v>
      </c>
      <c r="M208" s="131">
        <v>0</v>
      </c>
      <c r="N208" s="131">
        <v>0</v>
      </c>
      <c r="O208" s="229" t="s">
        <v>2467</v>
      </c>
    </row>
    <row r="209" spans="1:15" ht="75" x14ac:dyDescent="0.25">
      <c r="A209" s="375"/>
      <c r="B209" s="363"/>
      <c r="C209" s="12" t="s">
        <v>2585</v>
      </c>
      <c r="D209" s="131" t="s">
        <v>2583</v>
      </c>
      <c r="E209" s="316" t="s">
        <v>2584</v>
      </c>
      <c r="F209" s="306"/>
      <c r="G209" s="306">
        <f t="shared" si="0"/>
        <v>64.47</v>
      </c>
      <c r="H209" s="306">
        <v>64.47</v>
      </c>
      <c r="I209" s="306">
        <v>0</v>
      </c>
      <c r="J209" s="306">
        <v>0</v>
      </c>
      <c r="K209" s="316">
        <v>0</v>
      </c>
      <c r="L209" s="316">
        <v>0</v>
      </c>
      <c r="M209" s="131">
        <v>0</v>
      </c>
      <c r="N209" s="131">
        <v>0</v>
      </c>
      <c r="O209" s="229" t="s">
        <v>2467</v>
      </c>
    </row>
    <row r="210" spans="1:15" ht="75" x14ac:dyDescent="0.25">
      <c r="A210" s="375"/>
      <c r="B210" s="363"/>
      <c r="C210" s="12" t="s">
        <v>2586</v>
      </c>
      <c r="D210" s="131" t="s">
        <v>2583</v>
      </c>
      <c r="E210" s="316" t="s">
        <v>2584</v>
      </c>
      <c r="F210" s="306"/>
      <c r="G210" s="306">
        <f t="shared" si="0"/>
        <v>154.6</v>
      </c>
      <c r="H210" s="306">
        <v>154.6</v>
      </c>
      <c r="I210" s="306">
        <v>0</v>
      </c>
      <c r="J210" s="306">
        <v>0</v>
      </c>
      <c r="K210" s="316">
        <v>0</v>
      </c>
      <c r="L210" s="316">
        <v>0</v>
      </c>
      <c r="M210" s="131">
        <v>0</v>
      </c>
      <c r="N210" s="131">
        <v>0</v>
      </c>
      <c r="O210" s="229" t="s">
        <v>2467</v>
      </c>
    </row>
    <row r="211" spans="1:15" ht="90" x14ac:dyDescent="0.25">
      <c r="A211" s="375"/>
      <c r="B211" s="363"/>
      <c r="C211" s="12" t="s">
        <v>2587</v>
      </c>
      <c r="D211" s="131" t="s">
        <v>2583</v>
      </c>
      <c r="E211" s="316" t="s">
        <v>2584</v>
      </c>
      <c r="F211" s="306"/>
      <c r="G211" s="306">
        <f t="shared" si="0"/>
        <v>52</v>
      </c>
      <c r="H211" s="306">
        <v>52</v>
      </c>
      <c r="I211" s="306">
        <v>0</v>
      </c>
      <c r="J211" s="306">
        <v>0</v>
      </c>
      <c r="K211" s="316">
        <v>0</v>
      </c>
      <c r="L211" s="316">
        <v>0</v>
      </c>
      <c r="M211" s="131">
        <v>0</v>
      </c>
      <c r="N211" s="131">
        <v>0</v>
      </c>
      <c r="O211" s="229" t="s">
        <v>2467</v>
      </c>
    </row>
    <row r="212" spans="1:15" ht="75" x14ac:dyDescent="0.25">
      <c r="A212" s="375"/>
      <c r="B212" s="363"/>
      <c r="C212" s="12" t="s">
        <v>2588</v>
      </c>
      <c r="D212" s="131" t="s">
        <v>2583</v>
      </c>
      <c r="E212" s="316" t="s">
        <v>2584</v>
      </c>
      <c r="F212" s="306"/>
      <c r="G212" s="306">
        <f t="shared" si="0"/>
        <v>55.75</v>
      </c>
      <c r="H212" s="306">
        <v>55.75</v>
      </c>
      <c r="I212" s="306">
        <v>0</v>
      </c>
      <c r="J212" s="306">
        <v>0</v>
      </c>
      <c r="K212" s="316">
        <v>0</v>
      </c>
      <c r="L212" s="316">
        <v>0</v>
      </c>
      <c r="M212" s="131">
        <v>0</v>
      </c>
      <c r="N212" s="131">
        <v>0</v>
      </c>
      <c r="O212" s="229" t="s">
        <v>2467</v>
      </c>
    </row>
    <row r="213" spans="1:15" ht="135" x14ac:dyDescent="0.25">
      <c r="A213" s="375"/>
      <c r="B213" s="363"/>
      <c r="C213" s="12" t="s">
        <v>2589</v>
      </c>
      <c r="D213" s="131" t="s">
        <v>2583</v>
      </c>
      <c r="E213" s="316" t="s">
        <v>2584</v>
      </c>
      <c r="F213" s="306"/>
      <c r="G213" s="306">
        <f t="shared" si="0"/>
        <v>70</v>
      </c>
      <c r="H213" s="306">
        <v>70</v>
      </c>
      <c r="I213" s="306">
        <v>0</v>
      </c>
      <c r="J213" s="306">
        <v>0</v>
      </c>
      <c r="K213" s="316">
        <v>0</v>
      </c>
      <c r="L213" s="316">
        <v>0</v>
      </c>
      <c r="M213" s="131">
        <v>0</v>
      </c>
      <c r="N213" s="131">
        <v>0</v>
      </c>
      <c r="O213" s="229" t="s">
        <v>2467</v>
      </c>
    </row>
    <row r="214" spans="1:15" ht="90" x14ac:dyDescent="0.25">
      <c r="A214" s="375"/>
      <c r="B214" s="363"/>
      <c r="C214" s="13" t="s">
        <v>2590</v>
      </c>
      <c r="D214" s="131" t="s">
        <v>2591</v>
      </c>
      <c r="E214" s="306">
        <v>21784.399000000001</v>
      </c>
      <c r="F214" s="306">
        <f>E214-2172.38471</f>
        <v>19612.014290000003</v>
      </c>
      <c r="G214" s="306">
        <f t="shared" si="0"/>
        <v>7000</v>
      </c>
      <c r="H214" s="306">
        <v>7000</v>
      </c>
      <c r="I214" s="306">
        <v>0</v>
      </c>
      <c r="J214" s="306">
        <v>0</v>
      </c>
      <c r="K214" s="316">
        <v>2114.9749400000001</v>
      </c>
      <c r="L214" s="316">
        <v>2775.8570800000002</v>
      </c>
      <c r="M214" s="131">
        <v>25</v>
      </c>
      <c r="N214" s="131">
        <v>15</v>
      </c>
      <c r="O214" s="229" t="s">
        <v>2464</v>
      </c>
    </row>
    <row r="215" spans="1:15" ht="120" x14ac:dyDescent="0.25">
      <c r="A215" s="375"/>
      <c r="B215" s="363"/>
      <c r="C215" s="13" t="s">
        <v>2592</v>
      </c>
      <c r="D215" s="131" t="s">
        <v>2591</v>
      </c>
      <c r="E215" s="306">
        <v>6739.2370000000001</v>
      </c>
      <c r="F215" s="306"/>
      <c r="G215" s="306">
        <f t="shared" si="0"/>
        <v>3000</v>
      </c>
      <c r="H215" s="306">
        <v>3000</v>
      </c>
      <c r="I215" s="306">
        <v>0</v>
      </c>
      <c r="J215" s="306">
        <v>0</v>
      </c>
      <c r="K215" s="316">
        <v>0</v>
      </c>
      <c r="L215" s="316">
        <v>0</v>
      </c>
      <c r="M215" s="131">
        <v>0</v>
      </c>
      <c r="N215" s="131">
        <v>0</v>
      </c>
      <c r="O215" s="229" t="s">
        <v>2464</v>
      </c>
    </row>
    <row r="216" spans="1:15" ht="75" x14ac:dyDescent="0.25">
      <c r="A216" s="375"/>
      <c r="B216" s="363"/>
      <c r="C216" s="13" t="s">
        <v>2593</v>
      </c>
      <c r="D216" s="131" t="s">
        <v>2583</v>
      </c>
      <c r="E216" s="306">
        <v>1209.479</v>
      </c>
      <c r="F216" s="306"/>
      <c r="G216" s="306">
        <f t="shared" si="0"/>
        <v>500</v>
      </c>
      <c r="H216" s="306">
        <v>500</v>
      </c>
      <c r="I216" s="306">
        <v>0</v>
      </c>
      <c r="J216" s="306">
        <v>0</v>
      </c>
      <c r="K216" s="316">
        <v>0</v>
      </c>
      <c r="L216" s="316">
        <v>3.1678600000000201</v>
      </c>
      <c r="M216" s="131">
        <v>75</v>
      </c>
      <c r="N216" s="131">
        <v>75</v>
      </c>
      <c r="O216" s="229" t="s">
        <v>2464</v>
      </c>
    </row>
    <row r="217" spans="1:15" ht="90" x14ac:dyDescent="0.25">
      <c r="A217" s="375"/>
      <c r="B217" s="363"/>
      <c r="C217" s="13" t="s">
        <v>2594</v>
      </c>
      <c r="D217" s="131" t="s">
        <v>2583</v>
      </c>
      <c r="E217" s="306">
        <v>564.99800000000005</v>
      </c>
      <c r="F217" s="306"/>
      <c r="G217" s="306">
        <f t="shared" si="0"/>
        <v>565</v>
      </c>
      <c r="H217" s="306">
        <v>565</v>
      </c>
      <c r="I217" s="306">
        <v>0</v>
      </c>
      <c r="J217" s="306">
        <v>0</v>
      </c>
      <c r="K217" s="316">
        <v>0</v>
      </c>
      <c r="L217" s="316">
        <v>6.59368</v>
      </c>
      <c r="M217" s="131">
        <v>90</v>
      </c>
      <c r="N217" s="131">
        <v>90</v>
      </c>
      <c r="O217" s="229" t="s">
        <v>2464</v>
      </c>
    </row>
    <row r="218" spans="1:15" ht="165" x14ac:dyDescent="0.25">
      <c r="A218" s="375"/>
      <c r="B218" s="363"/>
      <c r="C218" s="12" t="s">
        <v>2595</v>
      </c>
      <c r="D218" s="131" t="s">
        <v>2596</v>
      </c>
      <c r="E218" s="306">
        <v>2373.0239999999999</v>
      </c>
      <c r="F218" s="306"/>
      <c r="G218" s="306">
        <f t="shared" si="0"/>
        <v>900</v>
      </c>
      <c r="H218" s="306">
        <v>900</v>
      </c>
      <c r="I218" s="306">
        <v>0</v>
      </c>
      <c r="J218" s="306">
        <v>0</v>
      </c>
      <c r="K218" s="316">
        <v>0</v>
      </c>
      <c r="L218" s="316">
        <v>0</v>
      </c>
      <c r="M218" s="131">
        <v>10</v>
      </c>
      <c r="N218" s="131">
        <v>10</v>
      </c>
      <c r="O218" s="229" t="s">
        <v>2597</v>
      </c>
    </row>
    <row r="219" spans="1:15" ht="135" x14ac:dyDescent="0.25">
      <c r="A219" s="375"/>
      <c r="B219" s="363"/>
      <c r="C219" s="12" t="s">
        <v>2598</v>
      </c>
      <c r="D219" s="131" t="s">
        <v>2596</v>
      </c>
      <c r="E219" s="316">
        <f>G219</f>
        <v>1500</v>
      </c>
      <c r="F219" s="306"/>
      <c r="G219" s="306">
        <f t="shared" si="0"/>
        <v>1500</v>
      </c>
      <c r="H219" s="306">
        <v>1500</v>
      </c>
      <c r="I219" s="306">
        <v>0</v>
      </c>
      <c r="J219" s="306">
        <v>0</v>
      </c>
      <c r="K219" s="316">
        <v>0</v>
      </c>
      <c r="L219" s="316">
        <v>0</v>
      </c>
      <c r="M219" s="131">
        <v>0</v>
      </c>
      <c r="N219" s="131">
        <v>0</v>
      </c>
      <c r="O219" s="229" t="s">
        <v>2597</v>
      </c>
    </row>
    <row r="220" spans="1:15" ht="135" x14ac:dyDescent="0.25">
      <c r="A220" s="375"/>
      <c r="B220" s="363"/>
      <c r="C220" s="12" t="s">
        <v>2599</v>
      </c>
      <c r="D220" s="131" t="s">
        <v>2596</v>
      </c>
      <c r="E220" s="316">
        <f>G220</f>
        <v>1500</v>
      </c>
      <c r="F220" s="306"/>
      <c r="G220" s="306">
        <f t="shared" si="0"/>
        <v>1500</v>
      </c>
      <c r="H220" s="306">
        <v>1500</v>
      </c>
      <c r="I220" s="306">
        <v>0</v>
      </c>
      <c r="J220" s="306">
        <v>0</v>
      </c>
      <c r="K220" s="316">
        <v>0</v>
      </c>
      <c r="L220" s="316">
        <v>0</v>
      </c>
      <c r="M220" s="131">
        <v>0</v>
      </c>
      <c r="N220" s="131">
        <v>0</v>
      </c>
      <c r="O220" s="229" t="s">
        <v>2597</v>
      </c>
    </row>
    <row r="221" spans="1:15" ht="135" x14ac:dyDescent="0.25">
      <c r="A221" s="375"/>
      <c r="B221" s="363"/>
      <c r="C221" s="12" t="s">
        <v>2600</v>
      </c>
      <c r="D221" s="131" t="s">
        <v>2596</v>
      </c>
      <c r="E221" s="316">
        <f>G221</f>
        <v>900</v>
      </c>
      <c r="F221" s="306"/>
      <c r="G221" s="306">
        <f t="shared" si="0"/>
        <v>900</v>
      </c>
      <c r="H221" s="306">
        <v>900</v>
      </c>
      <c r="I221" s="306">
        <v>0</v>
      </c>
      <c r="J221" s="306">
        <v>0</v>
      </c>
      <c r="K221" s="316">
        <v>0</v>
      </c>
      <c r="L221" s="316">
        <v>0</v>
      </c>
      <c r="M221" s="131">
        <v>0</v>
      </c>
      <c r="N221" s="131">
        <v>0</v>
      </c>
      <c r="O221" s="229" t="s">
        <v>2597</v>
      </c>
    </row>
    <row r="222" spans="1:15" ht="165" x14ac:dyDescent="0.25">
      <c r="A222" s="375"/>
      <c r="B222" s="363"/>
      <c r="C222" s="12" t="s">
        <v>2601</v>
      </c>
      <c r="D222" s="131" t="s">
        <v>2596</v>
      </c>
      <c r="E222" s="316">
        <f>H222</f>
        <v>1500</v>
      </c>
      <c r="F222" s="306"/>
      <c r="G222" s="306">
        <f t="shared" si="0"/>
        <v>1500</v>
      </c>
      <c r="H222" s="306">
        <v>1500</v>
      </c>
      <c r="I222" s="306">
        <v>0</v>
      </c>
      <c r="J222" s="306">
        <v>0</v>
      </c>
      <c r="K222" s="316">
        <v>0</v>
      </c>
      <c r="L222" s="316">
        <v>0</v>
      </c>
      <c r="M222" s="131">
        <v>0</v>
      </c>
      <c r="N222" s="131">
        <v>0</v>
      </c>
      <c r="O222" s="229" t="s">
        <v>2597</v>
      </c>
    </row>
    <row r="223" spans="1:15" ht="75" x14ac:dyDescent="0.25">
      <c r="A223" s="375"/>
      <c r="B223" s="363"/>
      <c r="C223" s="13" t="s">
        <v>2602</v>
      </c>
      <c r="D223" s="131">
        <v>2019</v>
      </c>
      <c r="E223" s="306">
        <f>G223</f>
        <v>150</v>
      </c>
      <c r="F223" s="306"/>
      <c r="G223" s="312">
        <f t="shared" si="0"/>
        <v>150</v>
      </c>
      <c r="H223" s="306">
        <v>150</v>
      </c>
      <c r="I223" s="306"/>
      <c r="J223" s="306"/>
      <c r="K223" s="306"/>
      <c r="L223" s="306"/>
      <c r="M223" s="131"/>
      <c r="N223" s="131">
        <v>0</v>
      </c>
      <c r="O223" s="229" t="s">
        <v>2464</v>
      </c>
    </row>
    <row r="224" spans="1:15" ht="75" x14ac:dyDescent="0.25">
      <c r="A224" s="375"/>
      <c r="B224" s="363"/>
      <c r="C224" s="13" t="s">
        <v>2603</v>
      </c>
      <c r="D224" s="131"/>
      <c r="E224" s="306">
        <f>G224</f>
        <v>850</v>
      </c>
      <c r="F224" s="306"/>
      <c r="G224" s="312">
        <f t="shared" si="0"/>
        <v>850</v>
      </c>
      <c r="H224" s="306">
        <v>850</v>
      </c>
      <c r="I224" s="306"/>
      <c r="J224" s="306"/>
      <c r="K224" s="306"/>
      <c r="L224" s="306"/>
      <c r="M224" s="131"/>
      <c r="N224" s="131">
        <v>0</v>
      </c>
      <c r="O224" s="229" t="s">
        <v>2464</v>
      </c>
    </row>
    <row r="225" spans="1:15" ht="75" x14ac:dyDescent="0.25">
      <c r="A225" s="375"/>
      <c r="B225" s="363"/>
      <c r="C225" s="13" t="s">
        <v>2604</v>
      </c>
      <c r="D225" s="131" t="s">
        <v>2605</v>
      </c>
      <c r="E225" s="316">
        <f>G225</f>
        <v>2000</v>
      </c>
      <c r="F225" s="306"/>
      <c r="G225" s="312">
        <f t="shared" si="0"/>
        <v>2000</v>
      </c>
      <c r="H225" s="306">
        <v>2000</v>
      </c>
      <c r="I225" s="306">
        <v>0</v>
      </c>
      <c r="J225" s="306">
        <v>0</v>
      </c>
      <c r="K225" s="306">
        <v>0</v>
      </c>
      <c r="L225" s="306">
        <v>0</v>
      </c>
      <c r="M225" s="25">
        <v>0</v>
      </c>
      <c r="N225" s="25">
        <v>0</v>
      </c>
      <c r="O225" s="229" t="s">
        <v>2606</v>
      </c>
    </row>
    <row r="226" spans="1:15" ht="75" x14ac:dyDescent="0.25">
      <c r="A226" s="375"/>
      <c r="B226" s="363"/>
      <c r="C226" s="13" t="s">
        <v>2607</v>
      </c>
      <c r="D226" s="131" t="s">
        <v>2605</v>
      </c>
      <c r="E226" s="316">
        <f>G226</f>
        <v>390</v>
      </c>
      <c r="F226" s="306"/>
      <c r="G226" s="312">
        <f t="shared" si="0"/>
        <v>390</v>
      </c>
      <c r="H226" s="306">
        <v>390</v>
      </c>
      <c r="I226" s="306">
        <v>0</v>
      </c>
      <c r="J226" s="306">
        <v>0</v>
      </c>
      <c r="K226" s="306">
        <v>0</v>
      </c>
      <c r="L226" s="306">
        <v>0</v>
      </c>
      <c r="M226" s="25">
        <v>0</v>
      </c>
      <c r="N226" s="25">
        <v>0</v>
      </c>
      <c r="O226" s="229" t="s">
        <v>2606</v>
      </c>
    </row>
    <row r="227" spans="1:15" ht="75" x14ac:dyDescent="0.25">
      <c r="A227" s="375"/>
      <c r="B227" s="363"/>
      <c r="C227" s="13" t="s">
        <v>2608</v>
      </c>
      <c r="D227" s="131">
        <v>2019</v>
      </c>
      <c r="E227" s="306">
        <v>110</v>
      </c>
      <c r="F227" s="306"/>
      <c r="G227" s="312">
        <f>H227+I227+J227</f>
        <v>110</v>
      </c>
      <c r="H227" s="306">
        <v>110</v>
      </c>
      <c r="I227" s="306"/>
      <c r="J227" s="306"/>
      <c r="K227" s="306"/>
      <c r="L227" s="306">
        <v>0</v>
      </c>
      <c r="M227" s="131">
        <v>100</v>
      </c>
      <c r="N227" s="131">
        <v>100</v>
      </c>
      <c r="O227" s="229" t="s">
        <v>2467</v>
      </c>
    </row>
    <row r="228" spans="1:15" ht="120" x14ac:dyDescent="0.25">
      <c r="A228" s="375"/>
      <c r="B228" s="363"/>
      <c r="C228" s="13" t="s">
        <v>2609</v>
      </c>
      <c r="D228" s="131" t="s">
        <v>2463</v>
      </c>
      <c r="E228" s="306">
        <f>G228</f>
        <v>2000</v>
      </c>
      <c r="F228" s="306"/>
      <c r="G228" s="312">
        <f>H228+I228+J228</f>
        <v>2000</v>
      </c>
      <c r="H228" s="306">
        <v>2000</v>
      </c>
      <c r="I228" s="306"/>
      <c r="J228" s="306"/>
      <c r="K228" s="306"/>
      <c r="L228" s="306"/>
      <c r="M228" s="131"/>
      <c r="N228" s="131">
        <v>0</v>
      </c>
      <c r="O228" s="229" t="s">
        <v>2597</v>
      </c>
    </row>
    <row r="229" spans="1:15" ht="45" x14ac:dyDescent="0.25">
      <c r="A229" s="375"/>
      <c r="B229" s="363"/>
      <c r="C229" s="13" t="s">
        <v>2610</v>
      </c>
      <c r="D229" s="131">
        <v>2019</v>
      </c>
      <c r="E229" s="306">
        <f>G229</f>
        <v>2000</v>
      </c>
      <c r="F229" s="306"/>
      <c r="G229" s="312">
        <f>H229+I229+J229</f>
        <v>2000</v>
      </c>
      <c r="H229" s="306">
        <v>2000</v>
      </c>
      <c r="I229" s="306"/>
      <c r="J229" s="306"/>
      <c r="K229" s="306"/>
      <c r="L229" s="332"/>
      <c r="M229" s="27"/>
      <c r="N229" s="27">
        <v>0</v>
      </c>
      <c r="O229" s="229" t="s">
        <v>2597</v>
      </c>
    </row>
    <row r="230" spans="1:15" ht="75" x14ac:dyDescent="0.25">
      <c r="A230" s="375"/>
      <c r="B230" s="363" t="s">
        <v>2632</v>
      </c>
      <c r="C230" s="12" t="s">
        <v>2611</v>
      </c>
      <c r="D230" s="131" t="s">
        <v>2605</v>
      </c>
      <c r="E230" s="312">
        <v>1670.6</v>
      </c>
      <c r="F230" s="306"/>
      <c r="G230" s="312">
        <f>H230+I230+J230</f>
        <v>1678</v>
      </c>
      <c r="H230" s="312">
        <v>1678</v>
      </c>
      <c r="I230" s="306">
        <v>0</v>
      </c>
      <c r="J230" s="306">
        <v>0</v>
      </c>
      <c r="K230" s="306">
        <v>0</v>
      </c>
      <c r="L230" s="306">
        <v>0</v>
      </c>
      <c r="M230" s="25">
        <v>0</v>
      </c>
      <c r="N230" s="25">
        <v>0</v>
      </c>
      <c r="O230" s="232" t="s">
        <v>2612</v>
      </c>
    </row>
    <row r="231" spans="1:15" ht="45" x14ac:dyDescent="0.25">
      <c r="A231" s="375"/>
      <c r="B231" s="363"/>
      <c r="C231" s="12" t="s">
        <v>2613</v>
      </c>
      <c r="D231" s="29" t="s">
        <v>2614</v>
      </c>
      <c r="E231" s="312">
        <v>33545.44281</v>
      </c>
      <c r="F231" s="312">
        <v>8820.9936400000006</v>
      </c>
      <c r="G231" s="312">
        <f>H231+I231+J231</f>
        <v>6046.1509999999998</v>
      </c>
      <c r="H231" s="312">
        <v>5816.3029999999999</v>
      </c>
      <c r="I231" s="312">
        <v>229.84800000000001</v>
      </c>
      <c r="J231" s="312"/>
      <c r="K231" s="312"/>
      <c r="L231" s="312"/>
      <c r="M231" s="30">
        <v>0.48</v>
      </c>
      <c r="N231" s="29">
        <v>0</v>
      </c>
      <c r="O231" s="232" t="s">
        <v>2464</v>
      </c>
    </row>
    <row r="232" spans="1:15" ht="120" x14ac:dyDescent="0.25">
      <c r="A232" s="375"/>
      <c r="B232" s="363"/>
      <c r="C232" s="12" t="s">
        <v>2615</v>
      </c>
      <c r="D232" s="131" t="s">
        <v>2583</v>
      </c>
      <c r="E232" s="312">
        <v>2408.66887</v>
      </c>
      <c r="F232" s="312">
        <f>2408.66887-44.905</f>
        <v>2363.7638699999998</v>
      </c>
      <c r="G232" s="306">
        <f t="shared" ref="G232:G243" si="1">H232+I232+J232</f>
        <v>2392.2159999999999</v>
      </c>
      <c r="H232" s="312">
        <v>1500</v>
      </c>
      <c r="I232" s="312">
        <v>892.21600000000001</v>
      </c>
      <c r="J232" s="312">
        <v>0</v>
      </c>
      <c r="K232" s="317">
        <v>44.905000000000001</v>
      </c>
      <c r="L232" s="317">
        <v>44.905000000000001</v>
      </c>
      <c r="M232" s="29">
        <v>10</v>
      </c>
      <c r="N232" s="29">
        <v>10</v>
      </c>
      <c r="O232" s="232" t="s">
        <v>2616</v>
      </c>
    </row>
    <row r="233" spans="1:15" ht="120" x14ac:dyDescent="0.25">
      <c r="A233" s="375"/>
      <c r="B233" s="363"/>
      <c r="C233" s="12" t="s">
        <v>2617</v>
      </c>
      <c r="D233" s="131" t="s">
        <v>2583</v>
      </c>
      <c r="E233" s="312">
        <v>2299.5146500000001</v>
      </c>
      <c r="F233" s="312">
        <f>2299.51465-44.905</f>
        <v>2254.6096499999999</v>
      </c>
      <c r="G233" s="306">
        <f t="shared" si="1"/>
        <v>2280.7640000000001</v>
      </c>
      <c r="H233" s="312">
        <v>1500</v>
      </c>
      <c r="I233" s="312">
        <v>780.76400000000001</v>
      </c>
      <c r="J233" s="312">
        <v>0</v>
      </c>
      <c r="K233" s="317">
        <f>44.905+70.8594800000001</f>
        <v>115.76448000000011</v>
      </c>
      <c r="L233" s="317">
        <f>44.905+276.43983</f>
        <v>321.34483</v>
      </c>
      <c r="M233" s="29">
        <v>40</v>
      </c>
      <c r="N233" s="29">
        <v>50</v>
      </c>
      <c r="O233" s="232" t="s">
        <v>2612</v>
      </c>
    </row>
    <row r="234" spans="1:15" ht="135" x14ac:dyDescent="0.25">
      <c r="A234" s="375"/>
      <c r="B234" s="363"/>
      <c r="C234" s="12" t="s">
        <v>2618</v>
      </c>
      <c r="D234" s="131" t="s">
        <v>2583</v>
      </c>
      <c r="E234" s="312">
        <v>2132.2392199999999</v>
      </c>
      <c r="F234" s="312">
        <f>2132.23922-44.905</f>
        <v>2087.3342199999997</v>
      </c>
      <c r="G234" s="306">
        <f t="shared" si="1"/>
        <v>2115.7690000000002</v>
      </c>
      <c r="H234" s="312">
        <v>1455.096</v>
      </c>
      <c r="I234" s="312">
        <v>660.673</v>
      </c>
      <c r="J234" s="312">
        <v>0</v>
      </c>
      <c r="K234" s="317">
        <v>44.905000000000001</v>
      </c>
      <c r="L234" s="317">
        <v>44.905000000000001</v>
      </c>
      <c r="M234" s="29">
        <v>10</v>
      </c>
      <c r="N234" s="29">
        <v>10</v>
      </c>
      <c r="O234" s="232" t="s">
        <v>2616</v>
      </c>
    </row>
    <row r="235" spans="1:15" ht="75" x14ac:dyDescent="0.25">
      <c r="A235" s="375"/>
      <c r="B235" s="363"/>
      <c r="C235" s="12" t="s">
        <v>2619</v>
      </c>
      <c r="D235" s="29">
        <v>2019</v>
      </c>
      <c r="E235" s="312">
        <f t="shared" ref="E235:E243" si="2">G235</f>
        <v>412</v>
      </c>
      <c r="F235" s="312"/>
      <c r="G235" s="312">
        <f t="shared" si="1"/>
        <v>412</v>
      </c>
      <c r="H235" s="312">
        <v>400</v>
      </c>
      <c r="I235" s="312">
        <v>12</v>
      </c>
      <c r="J235" s="312"/>
      <c r="K235" s="312"/>
      <c r="L235" s="312"/>
      <c r="M235" s="29"/>
      <c r="N235" s="29">
        <v>0</v>
      </c>
      <c r="O235" s="229" t="s">
        <v>2467</v>
      </c>
    </row>
    <row r="236" spans="1:15" ht="105" x14ac:dyDescent="0.25">
      <c r="A236" s="375"/>
      <c r="B236" s="363"/>
      <c r="C236" s="12" t="s">
        <v>2620</v>
      </c>
      <c r="D236" s="29">
        <v>2019</v>
      </c>
      <c r="E236" s="312">
        <f t="shared" si="2"/>
        <v>1854</v>
      </c>
      <c r="F236" s="312"/>
      <c r="G236" s="312">
        <f t="shared" si="1"/>
        <v>1854</v>
      </c>
      <c r="H236" s="312">
        <v>1800</v>
      </c>
      <c r="I236" s="312">
        <v>54</v>
      </c>
      <c r="J236" s="312"/>
      <c r="K236" s="312"/>
      <c r="L236" s="312"/>
      <c r="M236" s="29"/>
      <c r="N236" s="29">
        <v>0</v>
      </c>
      <c r="O236" s="229" t="s">
        <v>2621</v>
      </c>
    </row>
    <row r="237" spans="1:15" ht="90" x14ac:dyDescent="0.25">
      <c r="A237" s="375"/>
      <c r="B237" s="363"/>
      <c r="C237" s="12" t="s">
        <v>2622</v>
      </c>
      <c r="D237" s="29">
        <v>2019</v>
      </c>
      <c r="E237" s="312">
        <f t="shared" si="2"/>
        <v>2884</v>
      </c>
      <c r="F237" s="312"/>
      <c r="G237" s="312">
        <f t="shared" si="1"/>
        <v>2884</v>
      </c>
      <c r="H237" s="312">
        <v>2800</v>
      </c>
      <c r="I237" s="312">
        <v>84</v>
      </c>
      <c r="J237" s="312"/>
      <c r="K237" s="312"/>
      <c r="L237" s="312"/>
      <c r="M237" s="29"/>
      <c r="N237" s="29">
        <v>0</v>
      </c>
      <c r="O237" s="229" t="s">
        <v>2621</v>
      </c>
    </row>
    <row r="238" spans="1:15" ht="90" x14ac:dyDescent="0.25">
      <c r="A238" s="375"/>
      <c r="B238" s="363"/>
      <c r="C238" s="12" t="s">
        <v>2623</v>
      </c>
      <c r="D238" s="29">
        <v>2019</v>
      </c>
      <c r="E238" s="312">
        <f t="shared" si="2"/>
        <v>1871.68</v>
      </c>
      <c r="F238" s="312"/>
      <c r="G238" s="312">
        <f t="shared" si="1"/>
        <v>1871.68</v>
      </c>
      <c r="H238" s="312">
        <v>1817.165</v>
      </c>
      <c r="I238" s="312">
        <v>54.515000000000001</v>
      </c>
      <c r="J238" s="312"/>
      <c r="K238" s="312"/>
      <c r="L238" s="312"/>
      <c r="M238" s="29"/>
      <c r="N238" s="29">
        <v>0</v>
      </c>
      <c r="O238" s="229" t="s">
        <v>2621</v>
      </c>
    </row>
    <row r="239" spans="1:15" ht="75" x14ac:dyDescent="0.25">
      <c r="A239" s="375"/>
      <c r="B239" s="363"/>
      <c r="C239" s="12" t="s">
        <v>2624</v>
      </c>
      <c r="D239" s="29">
        <v>2019</v>
      </c>
      <c r="E239" s="312">
        <f t="shared" si="2"/>
        <v>134.41</v>
      </c>
      <c r="F239" s="312"/>
      <c r="G239" s="312">
        <f t="shared" si="1"/>
        <v>134.41</v>
      </c>
      <c r="H239" s="312">
        <v>130.495</v>
      </c>
      <c r="I239" s="312">
        <v>3.915</v>
      </c>
      <c r="J239" s="312"/>
      <c r="K239" s="312"/>
      <c r="L239" s="312"/>
      <c r="M239" s="29"/>
      <c r="N239" s="29">
        <v>0</v>
      </c>
      <c r="O239" s="229" t="s">
        <v>2467</v>
      </c>
    </row>
    <row r="240" spans="1:15" ht="75" x14ac:dyDescent="0.25">
      <c r="A240" s="375"/>
      <c r="B240" s="363"/>
      <c r="C240" s="12" t="s">
        <v>2625</v>
      </c>
      <c r="D240" s="29">
        <v>2019</v>
      </c>
      <c r="E240" s="312">
        <f t="shared" si="2"/>
        <v>1442</v>
      </c>
      <c r="F240" s="312"/>
      <c r="G240" s="312">
        <f t="shared" si="1"/>
        <v>1442</v>
      </c>
      <c r="H240" s="312">
        <v>1400</v>
      </c>
      <c r="I240" s="312">
        <v>42</v>
      </c>
      <c r="J240" s="312"/>
      <c r="K240" s="312"/>
      <c r="L240" s="312"/>
      <c r="M240" s="29"/>
      <c r="N240" s="29">
        <v>0</v>
      </c>
      <c r="O240" s="229" t="s">
        <v>2621</v>
      </c>
    </row>
    <row r="241" spans="1:15" ht="105" x14ac:dyDescent="0.25">
      <c r="A241" s="375"/>
      <c r="B241" s="363"/>
      <c r="C241" s="12" t="s">
        <v>2626</v>
      </c>
      <c r="D241" s="29">
        <v>2019</v>
      </c>
      <c r="E241" s="312">
        <f t="shared" si="2"/>
        <v>206</v>
      </c>
      <c r="F241" s="312"/>
      <c r="G241" s="312">
        <f t="shared" si="1"/>
        <v>206</v>
      </c>
      <c r="H241" s="312">
        <v>200</v>
      </c>
      <c r="I241" s="312">
        <v>6</v>
      </c>
      <c r="J241" s="312"/>
      <c r="K241" s="312"/>
      <c r="L241" s="312"/>
      <c r="M241" s="29"/>
      <c r="N241" s="29">
        <v>0</v>
      </c>
      <c r="O241" s="229" t="s">
        <v>2621</v>
      </c>
    </row>
    <row r="242" spans="1:15" ht="90" x14ac:dyDescent="0.25">
      <c r="A242" s="375"/>
      <c r="B242" s="363"/>
      <c r="C242" s="12" t="s">
        <v>2627</v>
      </c>
      <c r="D242" s="29">
        <v>2019</v>
      </c>
      <c r="E242" s="312">
        <f t="shared" si="2"/>
        <v>123.6</v>
      </c>
      <c r="F242" s="312"/>
      <c r="G242" s="312">
        <f t="shared" si="1"/>
        <v>123.6</v>
      </c>
      <c r="H242" s="312">
        <v>120</v>
      </c>
      <c r="I242" s="312">
        <v>3.6</v>
      </c>
      <c r="J242" s="312"/>
      <c r="K242" s="312"/>
      <c r="L242" s="312"/>
      <c r="M242" s="29"/>
      <c r="N242" s="29">
        <v>0</v>
      </c>
      <c r="O242" s="229" t="s">
        <v>2467</v>
      </c>
    </row>
    <row r="243" spans="1:15" ht="90.75" thickBot="1" x14ac:dyDescent="0.3">
      <c r="A243" s="376"/>
      <c r="B243" s="377"/>
      <c r="C243" s="49" t="s">
        <v>2628</v>
      </c>
      <c r="D243" s="18">
        <v>2019</v>
      </c>
      <c r="E243" s="309">
        <f t="shared" si="2"/>
        <v>309</v>
      </c>
      <c r="F243" s="309"/>
      <c r="G243" s="309">
        <f t="shared" si="1"/>
        <v>309</v>
      </c>
      <c r="H243" s="309">
        <v>300</v>
      </c>
      <c r="I243" s="309">
        <v>9</v>
      </c>
      <c r="J243" s="309"/>
      <c r="K243" s="309"/>
      <c r="L243" s="309"/>
      <c r="M243" s="18"/>
      <c r="N243" s="18">
        <v>0</v>
      </c>
      <c r="O243" s="227" t="s">
        <v>2621</v>
      </c>
    </row>
    <row r="244" spans="1:15" ht="15.75" thickBot="1" x14ac:dyDescent="0.3">
      <c r="A244" s="472" t="s">
        <v>1604</v>
      </c>
      <c r="B244" s="471"/>
      <c r="C244" s="471"/>
      <c r="D244" s="471"/>
      <c r="E244" s="471"/>
      <c r="F244" s="471"/>
      <c r="G244" s="471"/>
      <c r="H244" s="471"/>
      <c r="I244" s="471"/>
      <c r="J244" s="471"/>
      <c r="K244" s="471"/>
      <c r="L244" s="471"/>
      <c r="M244" s="471"/>
      <c r="N244" s="471"/>
      <c r="O244" s="471"/>
    </row>
    <row r="245" spans="1:15" s="31" customFormat="1" ht="90" x14ac:dyDescent="0.25">
      <c r="A245" s="378" t="s">
        <v>1605</v>
      </c>
      <c r="B245" s="406" t="s">
        <v>2441</v>
      </c>
      <c r="C245" s="16" t="s">
        <v>1606</v>
      </c>
      <c r="D245" s="32">
        <v>2019</v>
      </c>
      <c r="E245" s="308">
        <v>2998.2</v>
      </c>
      <c r="F245" s="308">
        <v>0</v>
      </c>
      <c r="G245" s="308">
        <v>3000</v>
      </c>
      <c r="H245" s="308">
        <v>3000</v>
      </c>
      <c r="I245" s="308">
        <v>0</v>
      </c>
      <c r="J245" s="308">
        <v>0</v>
      </c>
      <c r="K245" s="308">
        <v>0</v>
      </c>
      <c r="L245" s="308">
        <v>0</v>
      </c>
      <c r="M245" s="32"/>
      <c r="N245" s="32">
        <v>100</v>
      </c>
      <c r="O245" s="226" t="s">
        <v>1607</v>
      </c>
    </row>
    <row r="246" spans="1:15" s="31" customFormat="1" ht="105.75" thickBot="1" x14ac:dyDescent="0.3">
      <c r="A246" s="376"/>
      <c r="B246" s="408"/>
      <c r="C246" s="15" t="s">
        <v>1608</v>
      </c>
      <c r="D246" s="18">
        <v>2019</v>
      </c>
      <c r="E246" s="309">
        <v>3532.0349999999999</v>
      </c>
      <c r="F246" s="309">
        <v>0</v>
      </c>
      <c r="G246" s="309">
        <v>3534.0349999999999</v>
      </c>
      <c r="H246" s="309">
        <v>3534.0349999999999</v>
      </c>
      <c r="I246" s="309">
        <v>0</v>
      </c>
      <c r="J246" s="309">
        <v>0</v>
      </c>
      <c r="K246" s="309">
        <v>0</v>
      </c>
      <c r="L246" s="309">
        <v>0</v>
      </c>
      <c r="M246" s="18"/>
      <c r="N246" s="18">
        <v>100</v>
      </c>
      <c r="O246" s="227" t="s">
        <v>1609</v>
      </c>
    </row>
    <row r="247" spans="1:15" s="31" customFormat="1" ht="90" x14ac:dyDescent="0.25">
      <c r="A247" s="378" t="s">
        <v>1610</v>
      </c>
      <c r="B247" s="406" t="s">
        <v>2441</v>
      </c>
      <c r="C247" s="16" t="s">
        <v>1611</v>
      </c>
      <c r="D247" s="141">
        <v>2019</v>
      </c>
      <c r="E247" s="313"/>
      <c r="F247" s="313"/>
      <c r="G247" s="313">
        <f t="shared" ref="G247:G256" si="3">H247</f>
        <v>2750</v>
      </c>
      <c r="H247" s="333">
        <v>2750</v>
      </c>
      <c r="I247" s="313"/>
      <c r="J247" s="313"/>
      <c r="K247" s="313"/>
      <c r="L247" s="313"/>
      <c r="M247" s="141"/>
      <c r="N247" s="141">
        <v>0</v>
      </c>
      <c r="O247" s="226" t="s">
        <v>1612</v>
      </c>
    </row>
    <row r="248" spans="1:15" s="31" customFormat="1" ht="75" x14ac:dyDescent="0.25">
      <c r="A248" s="375"/>
      <c r="B248" s="380"/>
      <c r="C248" s="13" t="s">
        <v>1613</v>
      </c>
      <c r="D248" s="131">
        <v>2019</v>
      </c>
      <c r="E248" s="306"/>
      <c r="F248" s="306"/>
      <c r="G248" s="306">
        <f t="shared" si="3"/>
        <v>2650</v>
      </c>
      <c r="H248" s="332">
        <v>2650</v>
      </c>
      <c r="I248" s="306"/>
      <c r="J248" s="306"/>
      <c r="K248" s="306"/>
      <c r="L248" s="306"/>
      <c r="M248" s="131"/>
      <c r="N248" s="131">
        <v>0</v>
      </c>
      <c r="O248" s="229" t="s">
        <v>1612</v>
      </c>
    </row>
    <row r="249" spans="1:15" s="31" customFormat="1" ht="60" x14ac:dyDescent="0.25">
      <c r="A249" s="375"/>
      <c r="B249" s="380"/>
      <c r="C249" s="13" t="s">
        <v>1614</v>
      </c>
      <c r="D249" s="131">
        <v>2019</v>
      </c>
      <c r="E249" s="306"/>
      <c r="F249" s="306"/>
      <c r="G249" s="306">
        <f t="shared" si="3"/>
        <v>50</v>
      </c>
      <c r="H249" s="332">
        <v>50</v>
      </c>
      <c r="I249" s="306"/>
      <c r="J249" s="306"/>
      <c r="K249" s="306"/>
      <c r="L249" s="306"/>
      <c r="M249" s="131"/>
      <c r="N249" s="131">
        <v>0</v>
      </c>
      <c r="O249" s="229" t="s">
        <v>1612</v>
      </c>
    </row>
    <row r="250" spans="1:15" s="31" customFormat="1" ht="45" x14ac:dyDescent="0.25">
      <c r="A250" s="375"/>
      <c r="B250" s="380"/>
      <c r="C250" s="13" t="s">
        <v>1615</v>
      </c>
      <c r="D250" s="131">
        <v>2019</v>
      </c>
      <c r="E250" s="306"/>
      <c r="F250" s="306"/>
      <c r="G250" s="306">
        <f t="shared" si="3"/>
        <v>900</v>
      </c>
      <c r="H250" s="332">
        <v>900</v>
      </c>
      <c r="I250" s="306"/>
      <c r="J250" s="306"/>
      <c r="K250" s="306"/>
      <c r="L250" s="306"/>
      <c r="M250" s="131"/>
      <c r="N250" s="131">
        <v>0</v>
      </c>
      <c r="O250" s="229" t="s">
        <v>1612</v>
      </c>
    </row>
    <row r="251" spans="1:15" s="31" customFormat="1" ht="120" x14ac:dyDescent="0.25">
      <c r="A251" s="375"/>
      <c r="B251" s="380"/>
      <c r="C251" s="13" t="s">
        <v>1616</v>
      </c>
      <c r="D251" s="131">
        <v>2019</v>
      </c>
      <c r="E251" s="306"/>
      <c r="F251" s="306"/>
      <c r="G251" s="306">
        <f t="shared" si="3"/>
        <v>450</v>
      </c>
      <c r="H251" s="332">
        <v>450</v>
      </c>
      <c r="I251" s="306"/>
      <c r="J251" s="306"/>
      <c r="K251" s="306"/>
      <c r="L251" s="306"/>
      <c r="M251" s="131"/>
      <c r="N251" s="131">
        <v>0</v>
      </c>
      <c r="O251" s="229" t="s">
        <v>1612</v>
      </c>
    </row>
    <row r="252" spans="1:15" s="31" customFormat="1" ht="60" x14ac:dyDescent="0.25">
      <c r="A252" s="375"/>
      <c r="B252" s="380"/>
      <c r="C252" s="13" t="s">
        <v>1617</v>
      </c>
      <c r="D252" s="131">
        <v>2019</v>
      </c>
      <c r="E252" s="306"/>
      <c r="F252" s="306"/>
      <c r="G252" s="306">
        <f t="shared" si="3"/>
        <v>200</v>
      </c>
      <c r="H252" s="332">
        <v>200</v>
      </c>
      <c r="I252" s="306"/>
      <c r="J252" s="306"/>
      <c r="K252" s="306"/>
      <c r="L252" s="306"/>
      <c r="M252" s="131"/>
      <c r="N252" s="131">
        <v>0</v>
      </c>
      <c r="O252" s="229" t="s">
        <v>1612</v>
      </c>
    </row>
    <row r="253" spans="1:15" s="31" customFormat="1" ht="75" x14ac:dyDescent="0.25">
      <c r="A253" s="375"/>
      <c r="B253" s="380"/>
      <c r="C253" s="13" t="s">
        <v>1618</v>
      </c>
      <c r="D253" s="131">
        <v>2019</v>
      </c>
      <c r="E253" s="306"/>
      <c r="F253" s="306"/>
      <c r="G253" s="306">
        <f t="shared" si="3"/>
        <v>50</v>
      </c>
      <c r="H253" s="332">
        <v>50</v>
      </c>
      <c r="I253" s="306"/>
      <c r="J253" s="306"/>
      <c r="K253" s="306"/>
      <c r="L253" s="306"/>
      <c r="M253" s="131"/>
      <c r="N253" s="131">
        <v>0</v>
      </c>
      <c r="O253" s="229" t="s">
        <v>1612</v>
      </c>
    </row>
    <row r="254" spans="1:15" s="31" customFormat="1" ht="45" x14ac:dyDescent="0.25">
      <c r="A254" s="375"/>
      <c r="B254" s="380"/>
      <c r="C254" s="13" t="s">
        <v>1619</v>
      </c>
      <c r="D254" s="131">
        <v>2019</v>
      </c>
      <c r="E254" s="306"/>
      <c r="F254" s="306"/>
      <c r="G254" s="306">
        <f t="shared" si="3"/>
        <v>338.94799999999998</v>
      </c>
      <c r="H254" s="332">
        <v>338.94799999999998</v>
      </c>
      <c r="I254" s="306"/>
      <c r="J254" s="306"/>
      <c r="K254" s="306"/>
      <c r="L254" s="306"/>
      <c r="M254" s="131"/>
      <c r="N254" s="131">
        <v>0</v>
      </c>
      <c r="O254" s="229" t="s">
        <v>1612</v>
      </c>
    </row>
    <row r="255" spans="1:15" s="31" customFormat="1" ht="75" x14ac:dyDescent="0.25">
      <c r="A255" s="375"/>
      <c r="B255" s="380"/>
      <c r="C255" s="13" t="s">
        <v>1620</v>
      </c>
      <c r="D255" s="131">
        <v>2019</v>
      </c>
      <c r="E255" s="312"/>
      <c r="F255" s="312"/>
      <c r="G255" s="312">
        <f t="shared" si="3"/>
        <v>200</v>
      </c>
      <c r="H255" s="332">
        <v>200</v>
      </c>
      <c r="I255" s="312"/>
      <c r="J255" s="312"/>
      <c r="K255" s="312"/>
      <c r="L255" s="312"/>
      <c r="M255" s="29"/>
      <c r="N255" s="29">
        <v>0</v>
      </c>
      <c r="O255" s="229" t="s">
        <v>1612</v>
      </c>
    </row>
    <row r="256" spans="1:15" s="31" customFormat="1" ht="60.75" thickBot="1" x14ac:dyDescent="0.3">
      <c r="A256" s="376"/>
      <c r="B256" s="408"/>
      <c r="C256" s="15" t="s">
        <v>1621</v>
      </c>
      <c r="D256" s="132">
        <v>2019</v>
      </c>
      <c r="E256" s="307"/>
      <c r="F256" s="307"/>
      <c r="G256" s="307">
        <f t="shared" si="3"/>
        <v>600</v>
      </c>
      <c r="H256" s="334">
        <v>600</v>
      </c>
      <c r="I256" s="307"/>
      <c r="J256" s="307"/>
      <c r="K256" s="307"/>
      <c r="L256" s="307"/>
      <c r="M256" s="132"/>
      <c r="N256" s="132">
        <v>0</v>
      </c>
      <c r="O256" s="227" t="s">
        <v>1612</v>
      </c>
    </row>
    <row r="257" spans="1:15" s="31" customFormat="1" ht="90" x14ac:dyDescent="0.25">
      <c r="A257" s="378" t="s">
        <v>1622</v>
      </c>
      <c r="B257" s="406" t="s">
        <v>2674</v>
      </c>
      <c r="C257" s="16" t="s">
        <v>1623</v>
      </c>
      <c r="D257" s="141">
        <v>2019</v>
      </c>
      <c r="E257" s="313" t="s">
        <v>2652</v>
      </c>
      <c r="F257" s="313" t="s">
        <v>2652</v>
      </c>
      <c r="G257" s="313">
        <f>H257+I257</f>
        <v>1165</v>
      </c>
      <c r="H257" s="313">
        <v>950</v>
      </c>
      <c r="I257" s="313">
        <v>215</v>
      </c>
      <c r="J257" s="313"/>
      <c r="K257" s="313">
        <v>1160</v>
      </c>
      <c r="L257" s="313">
        <v>1160</v>
      </c>
      <c r="M257" s="141">
        <v>100</v>
      </c>
      <c r="N257" s="141">
        <v>100</v>
      </c>
      <c r="O257" s="226" t="s">
        <v>1624</v>
      </c>
    </row>
    <row r="258" spans="1:15" s="31" customFormat="1" ht="60" x14ac:dyDescent="0.25">
      <c r="A258" s="375"/>
      <c r="B258" s="380"/>
      <c r="C258" s="13" t="s">
        <v>1625</v>
      </c>
      <c r="D258" s="131">
        <v>2019</v>
      </c>
      <c r="E258" s="306" t="s">
        <v>2652</v>
      </c>
      <c r="F258" s="306" t="s">
        <v>2652</v>
      </c>
      <c r="G258" s="306">
        <f>H258+I258</f>
        <v>2350</v>
      </c>
      <c r="H258" s="306">
        <v>2350</v>
      </c>
      <c r="I258" s="306"/>
      <c r="J258" s="306"/>
      <c r="K258" s="306">
        <v>2347</v>
      </c>
      <c r="L258" s="306">
        <v>2347</v>
      </c>
      <c r="M258" s="131">
        <v>100</v>
      </c>
      <c r="N258" s="131">
        <v>100</v>
      </c>
      <c r="O258" s="229" t="s">
        <v>1624</v>
      </c>
    </row>
    <row r="259" spans="1:15" s="31" customFormat="1" ht="120" x14ac:dyDescent="0.25">
      <c r="A259" s="375"/>
      <c r="B259" s="380"/>
      <c r="C259" s="13" t="s">
        <v>1626</v>
      </c>
      <c r="D259" s="131">
        <v>2019</v>
      </c>
      <c r="E259" s="306">
        <v>1715.8209999999999</v>
      </c>
      <c r="F259" s="306">
        <v>1715.8209999999999</v>
      </c>
      <c r="G259" s="306">
        <f>H259+I259</f>
        <v>1715.8209999999999</v>
      </c>
      <c r="H259" s="306">
        <v>973.66</v>
      </c>
      <c r="I259" s="306">
        <v>742.16099999999994</v>
      </c>
      <c r="J259" s="306"/>
      <c r="K259" s="306"/>
      <c r="L259" s="306"/>
      <c r="M259" s="131"/>
      <c r="N259" s="131">
        <v>0</v>
      </c>
      <c r="O259" s="229" t="s">
        <v>1627</v>
      </c>
    </row>
    <row r="260" spans="1:15" s="31" customFormat="1" ht="75.75" thickBot="1" x14ac:dyDescent="0.3">
      <c r="A260" s="376"/>
      <c r="B260" s="408"/>
      <c r="C260" s="15" t="s">
        <v>1628</v>
      </c>
      <c r="D260" s="132">
        <v>2019</v>
      </c>
      <c r="E260" s="307" t="s">
        <v>1629</v>
      </c>
      <c r="F260" s="307">
        <v>964.39599999999996</v>
      </c>
      <c r="G260" s="307">
        <f>H260+I260</f>
        <v>1490</v>
      </c>
      <c r="H260" s="307">
        <v>226.34</v>
      </c>
      <c r="I260" s="307">
        <v>1263.6600000000001</v>
      </c>
      <c r="J260" s="307"/>
      <c r="K260" s="307"/>
      <c r="L260" s="307"/>
      <c r="M260" s="132"/>
      <c r="N260" s="132">
        <v>0</v>
      </c>
      <c r="O260" s="227" t="s">
        <v>1630</v>
      </c>
    </row>
    <row r="261" spans="1:15" ht="120" x14ac:dyDescent="0.25">
      <c r="A261" s="378" t="s">
        <v>1631</v>
      </c>
      <c r="B261" s="362" t="s">
        <v>1632</v>
      </c>
      <c r="C261" s="16" t="s">
        <v>1633</v>
      </c>
      <c r="D261" s="141">
        <v>2019</v>
      </c>
      <c r="E261" s="313">
        <v>656.31100000000004</v>
      </c>
      <c r="F261" s="313">
        <v>0</v>
      </c>
      <c r="G261" s="313">
        <f>H261+I261+J261</f>
        <v>656.31100000000004</v>
      </c>
      <c r="H261" s="313">
        <v>636.63</v>
      </c>
      <c r="I261" s="313">
        <v>19.681000000000001</v>
      </c>
      <c r="J261" s="313"/>
      <c r="K261" s="313"/>
      <c r="L261" s="313"/>
      <c r="M261" s="141"/>
      <c r="N261" s="141">
        <v>0</v>
      </c>
      <c r="O261" s="226" t="s">
        <v>2467</v>
      </c>
    </row>
    <row r="262" spans="1:15" ht="120" x14ac:dyDescent="0.25">
      <c r="A262" s="375"/>
      <c r="B262" s="363"/>
      <c r="C262" s="35" t="s">
        <v>1634</v>
      </c>
      <c r="D262" s="131">
        <v>2019</v>
      </c>
      <c r="E262" s="306">
        <v>374.75400000000002</v>
      </c>
      <c r="F262" s="306">
        <v>0</v>
      </c>
      <c r="G262" s="306">
        <f t="shared" ref="G262:G267" si="4">H262+I262+J262</f>
        <v>376.28999999999996</v>
      </c>
      <c r="H262" s="306">
        <v>365.33</v>
      </c>
      <c r="I262" s="306">
        <v>10.96</v>
      </c>
      <c r="J262" s="306"/>
      <c r="K262" s="306"/>
      <c r="L262" s="306"/>
      <c r="M262" s="131"/>
      <c r="N262" s="131">
        <v>0</v>
      </c>
      <c r="O262" s="229" t="s">
        <v>2467</v>
      </c>
    </row>
    <row r="263" spans="1:15" ht="120" x14ac:dyDescent="0.25">
      <c r="A263" s="375"/>
      <c r="B263" s="363"/>
      <c r="C263" s="35" t="s">
        <v>1635</v>
      </c>
      <c r="D263" s="131">
        <v>2019</v>
      </c>
      <c r="E263" s="306">
        <v>369.60399999999998</v>
      </c>
      <c r="F263" s="306">
        <v>0</v>
      </c>
      <c r="G263" s="306">
        <f t="shared" si="4"/>
        <v>380.68800000000005</v>
      </c>
      <c r="H263" s="306">
        <v>369.6</v>
      </c>
      <c r="I263" s="306">
        <v>11.087999999999999</v>
      </c>
      <c r="J263" s="306"/>
      <c r="K263" s="306"/>
      <c r="L263" s="306"/>
      <c r="M263" s="131"/>
      <c r="N263" s="131">
        <v>0</v>
      </c>
      <c r="O263" s="229" t="s">
        <v>2467</v>
      </c>
    </row>
    <row r="264" spans="1:15" ht="120" x14ac:dyDescent="0.25">
      <c r="A264" s="375"/>
      <c r="B264" s="363"/>
      <c r="C264" s="35" t="s">
        <v>1636</v>
      </c>
      <c r="D264" s="131">
        <v>2019</v>
      </c>
      <c r="E264" s="306">
        <v>184.18100000000001</v>
      </c>
      <c r="F264" s="306">
        <v>0</v>
      </c>
      <c r="G264" s="306">
        <f t="shared" si="4"/>
        <v>189.70500000000001</v>
      </c>
      <c r="H264" s="306">
        <v>184.18</v>
      </c>
      <c r="I264" s="306">
        <v>5.5250000000000004</v>
      </c>
      <c r="J264" s="306"/>
      <c r="K264" s="306"/>
      <c r="L264" s="306"/>
      <c r="M264" s="131"/>
      <c r="N264" s="131">
        <v>0</v>
      </c>
      <c r="O264" s="229" t="s">
        <v>2467</v>
      </c>
    </row>
    <row r="265" spans="1:15" ht="120" x14ac:dyDescent="0.25">
      <c r="A265" s="375"/>
      <c r="B265" s="363"/>
      <c r="C265" s="35" t="s">
        <v>1637</v>
      </c>
      <c r="D265" s="131">
        <v>2019</v>
      </c>
      <c r="E265" s="306">
        <v>183.43299999999999</v>
      </c>
      <c r="F265" s="306">
        <v>0</v>
      </c>
      <c r="G265" s="306">
        <f t="shared" si="4"/>
        <v>188.93299999999999</v>
      </c>
      <c r="H265" s="306">
        <v>183.43</v>
      </c>
      <c r="I265" s="306">
        <v>5.5030000000000001</v>
      </c>
      <c r="J265" s="306"/>
      <c r="K265" s="306"/>
      <c r="L265" s="306"/>
      <c r="M265" s="131"/>
      <c r="N265" s="131">
        <v>0</v>
      </c>
      <c r="O265" s="229" t="s">
        <v>2467</v>
      </c>
    </row>
    <row r="266" spans="1:15" ht="120" x14ac:dyDescent="0.25">
      <c r="A266" s="375"/>
      <c r="B266" s="363"/>
      <c r="C266" s="35" t="s">
        <v>1638</v>
      </c>
      <c r="D266" s="131">
        <v>2019</v>
      </c>
      <c r="E266" s="306">
        <v>182.60300000000001</v>
      </c>
      <c r="F266" s="306">
        <v>0</v>
      </c>
      <c r="G266" s="306">
        <f t="shared" si="4"/>
        <v>188.078</v>
      </c>
      <c r="H266" s="306">
        <v>182.6</v>
      </c>
      <c r="I266" s="306">
        <v>5.4779999999999998</v>
      </c>
      <c r="J266" s="306"/>
      <c r="K266" s="306"/>
      <c r="L266" s="306"/>
      <c r="M266" s="131"/>
      <c r="N266" s="131">
        <v>0</v>
      </c>
      <c r="O266" s="229" t="s">
        <v>2467</v>
      </c>
    </row>
    <row r="267" spans="1:15" ht="120" x14ac:dyDescent="0.25">
      <c r="A267" s="375"/>
      <c r="B267" s="363"/>
      <c r="C267" s="35" t="s">
        <v>1639</v>
      </c>
      <c r="D267" s="131">
        <v>2019</v>
      </c>
      <c r="E267" s="306">
        <v>78.227999999999994</v>
      </c>
      <c r="F267" s="306">
        <v>0</v>
      </c>
      <c r="G267" s="306">
        <f t="shared" si="4"/>
        <v>80.576999999999998</v>
      </c>
      <c r="H267" s="306">
        <v>78.23</v>
      </c>
      <c r="I267" s="306">
        <v>2.347</v>
      </c>
      <c r="J267" s="306"/>
      <c r="K267" s="306"/>
      <c r="L267" s="306"/>
      <c r="M267" s="131"/>
      <c r="N267" s="131">
        <v>0</v>
      </c>
      <c r="O267" s="229" t="s">
        <v>2467</v>
      </c>
    </row>
    <row r="268" spans="1:15" ht="105" x14ac:dyDescent="0.25">
      <c r="A268" s="375"/>
      <c r="B268" s="363" t="s">
        <v>2632</v>
      </c>
      <c r="C268" s="12" t="s">
        <v>1640</v>
      </c>
      <c r="D268" s="29" t="s">
        <v>2452</v>
      </c>
      <c r="E268" s="312">
        <v>18722.3</v>
      </c>
      <c r="F268" s="312">
        <v>2152.58</v>
      </c>
      <c r="G268" s="306">
        <f>H268+I268+J268</f>
        <v>2152.58</v>
      </c>
      <c r="H268" s="312">
        <v>2088</v>
      </c>
      <c r="I268" s="312">
        <v>64.58</v>
      </c>
      <c r="J268" s="312"/>
      <c r="K268" s="312">
        <v>2152.58</v>
      </c>
      <c r="L268" s="312">
        <v>2152.58</v>
      </c>
      <c r="M268" s="30">
        <v>0.6</v>
      </c>
      <c r="N268" s="30">
        <v>0.6</v>
      </c>
      <c r="O268" s="229" t="s">
        <v>1641</v>
      </c>
    </row>
    <row r="269" spans="1:15" ht="90.75" thickBot="1" x14ac:dyDescent="0.3">
      <c r="A269" s="376"/>
      <c r="B269" s="377"/>
      <c r="C269" s="49" t="s">
        <v>1642</v>
      </c>
      <c r="D269" s="132">
        <v>2019</v>
      </c>
      <c r="E269" s="309">
        <v>728.73400000000004</v>
      </c>
      <c r="F269" s="307">
        <v>165.17252999999999</v>
      </c>
      <c r="G269" s="307">
        <f>H269+I269+J269</f>
        <v>165.17252999999999</v>
      </c>
      <c r="H269" s="318">
        <v>160.21732</v>
      </c>
      <c r="I269" s="307">
        <v>4.9552100000000001</v>
      </c>
      <c r="J269" s="307"/>
      <c r="K269" s="307">
        <v>58.101089999999999</v>
      </c>
      <c r="L269" s="307">
        <v>58.101089999999999</v>
      </c>
      <c r="M269" s="36">
        <v>0.6</v>
      </c>
      <c r="N269" s="36">
        <v>0.6</v>
      </c>
      <c r="O269" s="227" t="s">
        <v>1643</v>
      </c>
    </row>
    <row r="270" spans="1:15" ht="135" x14ac:dyDescent="0.25">
      <c r="A270" s="378" t="s">
        <v>1644</v>
      </c>
      <c r="B270" s="362" t="s">
        <v>2632</v>
      </c>
      <c r="C270" s="16" t="s">
        <v>1645</v>
      </c>
      <c r="D270" s="32" t="s">
        <v>2614</v>
      </c>
      <c r="E270" s="308">
        <v>31966.705000000002</v>
      </c>
      <c r="F270" s="308">
        <f>E270-6632.34285-1758.54415-15986.47589</f>
        <v>7589.3421099999996</v>
      </c>
      <c r="G270" s="308">
        <f>H270</f>
        <v>3684.1812599999998</v>
      </c>
      <c r="H270" s="308">
        <v>3684.1812599999998</v>
      </c>
      <c r="I270" s="308" t="s">
        <v>2652</v>
      </c>
      <c r="J270" s="308" t="s">
        <v>2652</v>
      </c>
      <c r="K270" s="308" t="s">
        <v>2652</v>
      </c>
      <c r="L270" s="308" t="s">
        <v>2652</v>
      </c>
      <c r="M270" s="37">
        <v>1</v>
      </c>
      <c r="N270" s="37">
        <v>1</v>
      </c>
      <c r="O270" s="226" t="s">
        <v>2654</v>
      </c>
    </row>
    <row r="271" spans="1:15" ht="135" x14ac:dyDescent="0.25">
      <c r="A271" s="375"/>
      <c r="B271" s="363"/>
      <c r="C271" s="13" t="s">
        <v>1646</v>
      </c>
      <c r="D271" s="29" t="s">
        <v>2479</v>
      </c>
      <c r="E271" s="312">
        <v>40310.743000000002</v>
      </c>
      <c r="F271" s="312">
        <f>E271-430.21328-3291.75053</f>
        <v>36588.779190000001</v>
      </c>
      <c r="G271" s="312">
        <f>H271+I271</f>
        <v>18893.28947</v>
      </c>
      <c r="H271" s="312">
        <v>18111.28947</v>
      </c>
      <c r="I271" s="312">
        <v>782</v>
      </c>
      <c r="J271" s="312" t="s">
        <v>2652</v>
      </c>
      <c r="K271" s="312" t="s">
        <v>2652</v>
      </c>
      <c r="L271" s="312" t="s">
        <v>2652</v>
      </c>
      <c r="M271" s="30">
        <v>0.43</v>
      </c>
      <c r="N271" s="30">
        <v>0.5</v>
      </c>
      <c r="O271" s="229" t="s">
        <v>2654</v>
      </c>
    </row>
    <row r="272" spans="1:15" ht="150" x14ac:dyDescent="0.25">
      <c r="A272" s="375"/>
      <c r="B272" s="363"/>
      <c r="C272" s="13" t="s">
        <v>1647</v>
      </c>
      <c r="D272" s="29" t="s">
        <v>2452</v>
      </c>
      <c r="E272" s="312">
        <v>68284.842999999993</v>
      </c>
      <c r="F272" s="312">
        <f>E272-5474.20982-4789.18721</f>
        <v>58021.445969999986</v>
      </c>
      <c r="G272" s="312">
        <f>H272+I272+J272</f>
        <v>54755.812789999996</v>
      </c>
      <c r="H272" s="312">
        <v>13485.81279</v>
      </c>
      <c r="I272" s="312">
        <v>36270</v>
      </c>
      <c r="J272" s="312">
        <v>5000</v>
      </c>
      <c r="K272" s="312" t="s">
        <v>2652</v>
      </c>
      <c r="L272" s="312" t="s">
        <v>2652</v>
      </c>
      <c r="M272" s="30">
        <v>0.98</v>
      </c>
      <c r="N272" s="30">
        <v>0.95</v>
      </c>
      <c r="O272" s="229" t="s">
        <v>2654</v>
      </c>
    </row>
    <row r="273" spans="1:15" ht="90.75" thickBot="1" x14ac:dyDescent="0.3">
      <c r="A273" s="371"/>
      <c r="B273" s="372"/>
      <c r="C273" s="38" t="s">
        <v>1648</v>
      </c>
      <c r="D273" s="144" t="s">
        <v>2452</v>
      </c>
      <c r="E273" s="319">
        <v>24958</v>
      </c>
      <c r="F273" s="319">
        <v>14834.75</v>
      </c>
      <c r="G273" s="319">
        <f>H273+I273+J273</f>
        <v>14834.75</v>
      </c>
      <c r="H273" s="328">
        <v>5789</v>
      </c>
      <c r="I273" s="328">
        <v>9045.75</v>
      </c>
      <c r="J273" s="319">
        <v>0</v>
      </c>
      <c r="K273" s="319" t="s">
        <v>2652</v>
      </c>
      <c r="L273" s="319" t="s">
        <v>2652</v>
      </c>
      <c r="M273" s="140">
        <v>100</v>
      </c>
      <c r="N273" s="144"/>
      <c r="O273" s="233" t="s">
        <v>2654</v>
      </c>
    </row>
    <row r="274" spans="1:15" s="31" customFormat="1" ht="150" x14ac:dyDescent="0.25">
      <c r="A274" s="378" t="s">
        <v>267</v>
      </c>
      <c r="B274" s="406" t="s">
        <v>141</v>
      </c>
      <c r="C274" s="47" t="s">
        <v>229</v>
      </c>
      <c r="D274" s="141" t="s">
        <v>2463</v>
      </c>
      <c r="E274" s="313" t="s">
        <v>230</v>
      </c>
      <c r="F274" s="313"/>
      <c r="G274" s="313">
        <f t="shared" ref="G274:G298" si="5">SUM(H274:J274)</f>
        <v>400</v>
      </c>
      <c r="H274" s="313">
        <v>400</v>
      </c>
      <c r="I274" s="313"/>
      <c r="J274" s="313"/>
      <c r="K274" s="313"/>
      <c r="L274" s="313"/>
      <c r="M274" s="40">
        <v>60</v>
      </c>
      <c r="N274" s="40">
        <v>60</v>
      </c>
      <c r="O274" s="226" t="s">
        <v>231</v>
      </c>
    </row>
    <row r="275" spans="1:15" s="31" customFormat="1" ht="135" x14ac:dyDescent="0.25">
      <c r="A275" s="375"/>
      <c r="B275" s="380"/>
      <c r="C275" s="12" t="s">
        <v>232</v>
      </c>
      <c r="D275" s="131" t="s">
        <v>2463</v>
      </c>
      <c r="E275" s="306" t="s">
        <v>233</v>
      </c>
      <c r="F275" s="306"/>
      <c r="G275" s="306">
        <f t="shared" si="5"/>
        <v>400</v>
      </c>
      <c r="H275" s="306">
        <v>400</v>
      </c>
      <c r="I275" s="306"/>
      <c r="J275" s="306"/>
      <c r="K275" s="306"/>
      <c r="L275" s="306"/>
      <c r="M275" s="41">
        <v>80</v>
      </c>
      <c r="N275" s="41">
        <v>80</v>
      </c>
      <c r="O275" s="229" t="s">
        <v>234</v>
      </c>
    </row>
    <row r="276" spans="1:15" s="31" customFormat="1" ht="105" x14ac:dyDescent="0.25">
      <c r="A276" s="375"/>
      <c r="B276" s="380"/>
      <c r="C276" s="12" t="s">
        <v>235</v>
      </c>
      <c r="D276" s="131"/>
      <c r="E276" s="306"/>
      <c r="F276" s="306"/>
      <c r="G276" s="306">
        <f t="shared" si="5"/>
        <v>1300</v>
      </c>
      <c r="H276" s="306">
        <v>1300</v>
      </c>
      <c r="I276" s="306"/>
      <c r="J276" s="306"/>
      <c r="K276" s="306"/>
      <c r="L276" s="306"/>
      <c r="M276" s="41" t="s">
        <v>2675</v>
      </c>
      <c r="N276" s="41" t="s">
        <v>2675</v>
      </c>
      <c r="O276" s="240" t="s">
        <v>236</v>
      </c>
    </row>
    <row r="277" spans="1:15" s="31" customFormat="1" ht="135" x14ac:dyDescent="0.25">
      <c r="A277" s="375"/>
      <c r="B277" s="380"/>
      <c r="C277" s="12" t="s">
        <v>237</v>
      </c>
      <c r="D277" s="131">
        <v>2019</v>
      </c>
      <c r="E277" s="306">
        <v>4713.7740000000003</v>
      </c>
      <c r="F277" s="306"/>
      <c r="G277" s="306">
        <f t="shared" si="5"/>
        <v>1300</v>
      </c>
      <c r="H277" s="306">
        <v>1300</v>
      </c>
      <c r="I277" s="306"/>
      <c r="J277" s="306"/>
      <c r="K277" s="306"/>
      <c r="L277" s="306"/>
      <c r="M277" s="131">
        <v>30</v>
      </c>
      <c r="N277" s="131">
        <v>30</v>
      </c>
      <c r="O277" s="229" t="s">
        <v>238</v>
      </c>
    </row>
    <row r="278" spans="1:15" s="31" customFormat="1" ht="135" x14ac:dyDescent="0.25">
      <c r="A278" s="375"/>
      <c r="B278" s="380"/>
      <c r="C278" s="12" t="s">
        <v>239</v>
      </c>
      <c r="D278" s="131">
        <v>2019</v>
      </c>
      <c r="E278" s="306" t="s">
        <v>240</v>
      </c>
      <c r="F278" s="306"/>
      <c r="G278" s="306">
        <f t="shared" si="5"/>
        <v>600</v>
      </c>
      <c r="H278" s="306">
        <v>600</v>
      </c>
      <c r="I278" s="306"/>
      <c r="J278" s="306"/>
      <c r="K278" s="306"/>
      <c r="L278" s="306"/>
      <c r="M278" s="41">
        <v>50</v>
      </c>
      <c r="N278" s="41">
        <v>50</v>
      </c>
      <c r="O278" s="229" t="s">
        <v>241</v>
      </c>
    </row>
    <row r="279" spans="1:15" s="31" customFormat="1" ht="105" x14ac:dyDescent="0.25">
      <c r="A279" s="375"/>
      <c r="B279" s="380"/>
      <c r="C279" s="12" t="s">
        <v>242</v>
      </c>
      <c r="D279" s="131">
        <v>2019</v>
      </c>
      <c r="E279" s="306">
        <v>15519.201999999999</v>
      </c>
      <c r="F279" s="306"/>
      <c r="G279" s="306">
        <f t="shared" si="5"/>
        <v>1475</v>
      </c>
      <c r="H279" s="316">
        <v>1475</v>
      </c>
      <c r="I279" s="306"/>
      <c r="J279" s="306"/>
      <c r="K279" s="306"/>
      <c r="L279" s="306"/>
      <c r="M279" s="41" t="s">
        <v>2675</v>
      </c>
      <c r="N279" s="41" t="s">
        <v>2675</v>
      </c>
      <c r="O279" s="240" t="s">
        <v>236</v>
      </c>
    </row>
    <row r="280" spans="1:15" s="31" customFormat="1" ht="105" x14ac:dyDescent="0.25">
      <c r="A280" s="375"/>
      <c r="B280" s="380"/>
      <c r="C280" s="12" t="s">
        <v>243</v>
      </c>
      <c r="D280" s="131">
        <v>2019</v>
      </c>
      <c r="E280" s="306">
        <v>17055.937999999998</v>
      </c>
      <c r="F280" s="306"/>
      <c r="G280" s="306">
        <f t="shared" si="5"/>
        <v>1423.9480000000001</v>
      </c>
      <c r="H280" s="316">
        <v>1423.9480000000001</v>
      </c>
      <c r="I280" s="306"/>
      <c r="J280" s="306"/>
      <c r="K280" s="306"/>
      <c r="L280" s="306"/>
      <c r="M280" s="41" t="s">
        <v>2675</v>
      </c>
      <c r="N280" s="41" t="s">
        <v>2675</v>
      </c>
      <c r="O280" s="240" t="s">
        <v>236</v>
      </c>
    </row>
    <row r="281" spans="1:15" s="31" customFormat="1" ht="105" x14ac:dyDescent="0.25">
      <c r="A281" s="375"/>
      <c r="B281" s="380"/>
      <c r="C281" s="12" t="s">
        <v>244</v>
      </c>
      <c r="D281" s="131">
        <v>2019</v>
      </c>
      <c r="E281" s="316" t="s">
        <v>245</v>
      </c>
      <c r="F281" s="306"/>
      <c r="G281" s="306">
        <f t="shared" si="5"/>
        <v>290</v>
      </c>
      <c r="H281" s="316">
        <v>290</v>
      </c>
      <c r="I281" s="306"/>
      <c r="J281" s="306"/>
      <c r="K281" s="306"/>
      <c r="L281" s="306"/>
      <c r="M281" s="41" t="s">
        <v>2675</v>
      </c>
      <c r="N281" s="41" t="s">
        <v>2675</v>
      </c>
      <c r="O281" s="240" t="s">
        <v>236</v>
      </c>
    </row>
    <row r="282" spans="1:15" s="31" customFormat="1" ht="105" x14ac:dyDescent="0.25">
      <c r="A282" s="375"/>
      <c r="B282" s="380"/>
      <c r="C282" s="12" t="s">
        <v>246</v>
      </c>
      <c r="D282" s="131">
        <v>2019</v>
      </c>
      <c r="E282" s="306">
        <v>19188.293000000001</v>
      </c>
      <c r="F282" s="306"/>
      <c r="G282" s="306">
        <f t="shared" si="5"/>
        <v>1000</v>
      </c>
      <c r="H282" s="316">
        <v>1000</v>
      </c>
      <c r="I282" s="306"/>
      <c r="J282" s="306"/>
      <c r="K282" s="306"/>
      <c r="L282" s="306"/>
      <c r="M282" s="41" t="s">
        <v>2675</v>
      </c>
      <c r="N282" s="41" t="s">
        <v>2675</v>
      </c>
      <c r="O282" s="240" t="s">
        <v>236</v>
      </c>
    </row>
    <row r="283" spans="1:15" s="31" customFormat="1" ht="60" x14ac:dyDescent="0.25">
      <c r="A283" s="375"/>
      <c r="B283" s="380"/>
      <c r="C283" s="12" t="s">
        <v>247</v>
      </c>
      <c r="D283" s="131">
        <v>2019</v>
      </c>
      <c r="E283" s="316" t="s">
        <v>245</v>
      </c>
      <c r="F283" s="306"/>
      <c r="G283" s="306">
        <f t="shared" si="5"/>
        <v>4000</v>
      </c>
      <c r="H283" s="316">
        <v>4000</v>
      </c>
      <c r="I283" s="306"/>
      <c r="J283" s="306"/>
      <c r="K283" s="306"/>
      <c r="L283" s="306"/>
      <c r="M283" s="41" t="s">
        <v>2675</v>
      </c>
      <c r="N283" s="41" t="s">
        <v>2675</v>
      </c>
      <c r="O283" s="240" t="s">
        <v>236</v>
      </c>
    </row>
    <row r="284" spans="1:15" s="31" customFormat="1" ht="135" x14ac:dyDescent="0.25">
      <c r="A284" s="375"/>
      <c r="B284" s="380" t="s">
        <v>2632</v>
      </c>
      <c r="C284" s="13" t="s">
        <v>2686</v>
      </c>
      <c r="D284" s="26" t="s">
        <v>2452</v>
      </c>
      <c r="E284" s="306">
        <v>1499.875</v>
      </c>
      <c r="F284" s="306">
        <v>452.27247999999997</v>
      </c>
      <c r="G284" s="306">
        <f t="shared" si="5"/>
        <v>452.27247999999997</v>
      </c>
      <c r="H284" s="306">
        <v>433.57916999999998</v>
      </c>
      <c r="I284" s="306">
        <v>18.69331</v>
      </c>
      <c r="J284" s="306"/>
      <c r="K284" s="306">
        <f>216.78958+9.34666</f>
        <v>226.13623999999999</v>
      </c>
      <c r="L284" s="306"/>
      <c r="M284" s="42">
        <v>70</v>
      </c>
      <c r="N284" s="42">
        <v>70</v>
      </c>
      <c r="O284" s="229" t="s">
        <v>248</v>
      </c>
    </row>
    <row r="285" spans="1:15" s="31" customFormat="1" ht="135" x14ac:dyDescent="0.25">
      <c r="A285" s="375"/>
      <c r="B285" s="380"/>
      <c r="C285" s="12" t="s">
        <v>2687</v>
      </c>
      <c r="D285" s="26" t="s">
        <v>2452</v>
      </c>
      <c r="E285" s="306">
        <v>2541.0889999999999</v>
      </c>
      <c r="F285" s="306">
        <v>190</v>
      </c>
      <c r="G285" s="306">
        <f t="shared" si="5"/>
        <v>190</v>
      </c>
      <c r="H285" s="317">
        <v>135</v>
      </c>
      <c r="I285" s="306">
        <v>55</v>
      </c>
      <c r="J285" s="306"/>
      <c r="K285" s="306"/>
      <c r="L285" s="306">
        <v>94.6</v>
      </c>
      <c r="M285" s="43">
        <v>70</v>
      </c>
      <c r="N285" s="43">
        <v>70</v>
      </c>
      <c r="O285" s="229" t="s">
        <v>249</v>
      </c>
    </row>
    <row r="286" spans="1:15" s="31" customFormat="1" ht="150" x14ac:dyDescent="0.25">
      <c r="A286" s="375"/>
      <c r="B286" s="380"/>
      <c r="C286" s="12" t="s">
        <v>2688</v>
      </c>
      <c r="D286" s="26" t="s">
        <v>2452</v>
      </c>
      <c r="E286" s="306">
        <v>2040.5219999999999</v>
      </c>
      <c r="F286" s="306">
        <v>432.63974999999999</v>
      </c>
      <c r="G286" s="306">
        <f t="shared" si="5"/>
        <v>432.63974999999999</v>
      </c>
      <c r="H286" s="306">
        <v>420</v>
      </c>
      <c r="I286" s="306">
        <f>5.26375+7.376</f>
        <v>12.639749999999999</v>
      </c>
      <c r="J286" s="306"/>
      <c r="K286" s="306"/>
      <c r="L286" s="306">
        <f>420+5.264+7.374</f>
        <v>432.63800000000003</v>
      </c>
      <c r="M286" s="42">
        <v>100</v>
      </c>
      <c r="N286" s="42" t="s">
        <v>250</v>
      </c>
      <c r="O286" s="229" t="s">
        <v>251</v>
      </c>
    </row>
    <row r="287" spans="1:15" s="31" customFormat="1" ht="135" x14ac:dyDescent="0.25">
      <c r="A287" s="375"/>
      <c r="B287" s="380"/>
      <c r="C287" s="12" t="s">
        <v>2689</v>
      </c>
      <c r="D287" s="26" t="s">
        <v>2452</v>
      </c>
      <c r="E287" s="306">
        <v>1499.9960000000001</v>
      </c>
      <c r="F287" s="306">
        <v>1280.33</v>
      </c>
      <c r="G287" s="306">
        <f t="shared" si="5"/>
        <v>1280.33</v>
      </c>
      <c r="H287" s="306">
        <v>1243</v>
      </c>
      <c r="I287" s="306">
        <f>15.665+21.665</f>
        <v>37.33</v>
      </c>
      <c r="J287" s="306"/>
      <c r="K287" s="306"/>
      <c r="L287" s="306">
        <f>1243+15.665+21.635</f>
        <v>1280.3</v>
      </c>
      <c r="M287" s="42">
        <v>95</v>
      </c>
      <c r="N287" s="42">
        <v>95</v>
      </c>
      <c r="O287" s="229" t="s">
        <v>252</v>
      </c>
    </row>
    <row r="288" spans="1:15" s="31" customFormat="1" ht="150" x14ac:dyDescent="0.25">
      <c r="A288" s="375"/>
      <c r="B288" s="380"/>
      <c r="C288" s="12" t="s">
        <v>2690</v>
      </c>
      <c r="D288" s="26" t="s">
        <v>2452</v>
      </c>
      <c r="E288" s="312">
        <v>1400</v>
      </c>
      <c r="F288" s="312">
        <v>893.01</v>
      </c>
      <c r="G288" s="306">
        <f t="shared" si="5"/>
        <v>893.01</v>
      </c>
      <c r="H288" s="306">
        <v>867</v>
      </c>
      <c r="I288" s="312">
        <v>26.01</v>
      </c>
      <c r="J288" s="312"/>
      <c r="K288" s="312"/>
      <c r="L288" s="312">
        <f>877.969+15.041</f>
        <v>893.0100000000001</v>
      </c>
      <c r="M288" s="43">
        <v>50</v>
      </c>
      <c r="N288" s="43">
        <v>50</v>
      </c>
      <c r="O288" s="229" t="s">
        <v>253</v>
      </c>
    </row>
    <row r="289" spans="1:15" s="31" customFormat="1" ht="150" x14ac:dyDescent="0.25">
      <c r="A289" s="375"/>
      <c r="B289" s="380"/>
      <c r="C289" s="12" t="s">
        <v>2691</v>
      </c>
      <c r="D289" s="26" t="s">
        <v>2452</v>
      </c>
      <c r="E289" s="306">
        <v>1579.3581999999999</v>
      </c>
      <c r="F289" s="312">
        <v>1376.2280000000001</v>
      </c>
      <c r="G289" s="306">
        <f t="shared" si="5"/>
        <v>1376.2280000000001</v>
      </c>
      <c r="H289" s="306">
        <v>933</v>
      </c>
      <c r="I289" s="306">
        <f>420.373+22.855</f>
        <v>443.22800000000001</v>
      </c>
      <c r="J289" s="306"/>
      <c r="K289" s="306"/>
      <c r="L289" s="306">
        <f>933+420.373+22.807</f>
        <v>1376.18</v>
      </c>
      <c r="M289" s="43">
        <v>70</v>
      </c>
      <c r="N289" s="43">
        <v>70</v>
      </c>
      <c r="O289" s="229" t="s">
        <v>254</v>
      </c>
    </row>
    <row r="290" spans="1:15" s="31" customFormat="1" ht="150" x14ac:dyDescent="0.25">
      <c r="A290" s="375"/>
      <c r="B290" s="380"/>
      <c r="C290" s="12" t="s">
        <v>2692</v>
      </c>
      <c r="D290" s="26" t="s">
        <v>2452</v>
      </c>
      <c r="E290" s="306" t="s">
        <v>255</v>
      </c>
      <c r="F290" s="312">
        <v>893.01</v>
      </c>
      <c r="G290" s="306">
        <f t="shared" si="5"/>
        <v>893.01</v>
      </c>
      <c r="H290" s="306">
        <v>867</v>
      </c>
      <c r="I290" s="306">
        <f>11.003+15.007</f>
        <v>26.009999999999998</v>
      </c>
      <c r="J290" s="306"/>
      <c r="K290" s="306"/>
      <c r="L290" s="306">
        <f>867+11.003+15.007</f>
        <v>893.01</v>
      </c>
      <c r="M290" s="42">
        <v>100</v>
      </c>
      <c r="N290" s="42">
        <v>100</v>
      </c>
      <c r="O290" s="229" t="s">
        <v>256</v>
      </c>
    </row>
    <row r="291" spans="1:15" s="31" customFormat="1" ht="75" x14ac:dyDescent="0.25">
      <c r="A291" s="375"/>
      <c r="B291" s="380"/>
      <c r="C291" s="12" t="s">
        <v>2693</v>
      </c>
      <c r="D291" s="26" t="s">
        <v>2452</v>
      </c>
      <c r="E291" s="312">
        <v>1420.182</v>
      </c>
      <c r="F291" s="312">
        <v>867</v>
      </c>
      <c r="G291" s="306">
        <f t="shared" si="5"/>
        <v>867</v>
      </c>
      <c r="H291" s="306">
        <v>867</v>
      </c>
      <c r="I291" s="312"/>
      <c r="J291" s="312"/>
      <c r="K291" s="312"/>
      <c r="L291" s="312"/>
      <c r="M291" s="43">
        <v>0</v>
      </c>
      <c r="N291" s="43">
        <v>0</v>
      </c>
      <c r="O291" s="240" t="s">
        <v>236</v>
      </c>
    </row>
    <row r="292" spans="1:15" s="31" customFormat="1" ht="75" x14ac:dyDescent="0.25">
      <c r="A292" s="375"/>
      <c r="B292" s="380"/>
      <c r="C292" s="12" t="s">
        <v>2694</v>
      </c>
      <c r="D292" s="26" t="s">
        <v>2452</v>
      </c>
      <c r="E292" s="312">
        <v>5470.049</v>
      </c>
      <c r="F292" s="312">
        <v>1137.01</v>
      </c>
      <c r="G292" s="306">
        <f t="shared" si="5"/>
        <v>1137.01</v>
      </c>
      <c r="H292" s="306">
        <f>600+67</f>
        <v>667</v>
      </c>
      <c r="I292" s="312">
        <v>470.01</v>
      </c>
      <c r="J292" s="312"/>
      <c r="K292" s="312">
        <v>250.04017999999999</v>
      </c>
      <c r="L292" s="312"/>
      <c r="M292" s="43">
        <v>30</v>
      </c>
      <c r="N292" s="43">
        <v>30</v>
      </c>
      <c r="O292" s="229" t="s">
        <v>257</v>
      </c>
    </row>
    <row r="293" spans="1:15" s="31" customFormat="1" ht="135" x14ac:dyDescent="0.25">
      <c r="A293" s="375"/>
      <c r="B293" s="380"/>
      <c r="C293" s="12" t="s">
        <v>2695</v>
      </c>
      <c r="D293" s="26" t="s">
        <v>2452</v>
      </c>
      <c r="E293" s="306" t="s">
        <v>258</v>
      </c>
      <c r="F293" s="312">
        <v>898.35649999999998</v>
      </c>
      <c r="G293" s="306">
        <f t="shared" si="5"/>
        <v>898.35649999999998</v>
      </c>
      <c r="H293" s="306">
        <v>867</v>
      </c>
      <c r="I293" s="306">
        <f>10.9375+5.346+15.073</f>
        <v>31.3565</v>
      </c>
      <c r="J293" s="306"/>
      <c r="K293" s="306">
        <f>260.1+3.281</f>
        <v>263.38100000000003</v>
      </c>
      <c r="L293" s="312"/>
      <c r="M293" s="43">
        <v>30</v>
      </c>
      <c r="N293" s="43">
        <v>30</v>
      </c>
      <c r="O293" s="229" t="s">
        <v>259</v>
      </c>
    </row>
    <row r="294" spans="1:15" s="31" customFormat="1" ht="119.25" x14ac:dyDescent="0.25">
      <c r="A294" s="375"/>
      <c r="B294" s="380"/>
      <c r="C294" s="12" t="s">
        <v>2696</v>
      </c>
      <c r="D294" s="26" t="s">
        <v>2452</v>
      </c>
      <c r="E294" s="306"/>
      <c r="F294" s="306"/>
      <c r="G294" s="306">
        <f t="shared" si="5"/>
        <v>333</v>
      </c>
      <c r="H294" s="306">
        <v>333</v>
      </c>
      <c r="I294" s="306"/>
      <c r="J294" s="306"/>
      <c r="K294" s="306"/>
      <c r="L294" s="306"/>
      <c r="M294" s="42">
        <v>0</v>
      </c>
      <c r="N294" s="42">
        <v>0</v>
      </c>
      <c r="O294" s="240" t="s">
        <v>236</v>
      </c>
    </row>
    <row r="295" spans="1:15" s="31" customFormat="1" ht="150" x14ac:dyDescent="0.25">
      <c r="A295" s="375"/>
      <c r="B295" s="380"/>
      <c r="C295" s="12" t="s">
        <v>2697</v>
      </c>
      <c r="D295" s="26" t="s">
        <v>2452</v>
      </c>
      <c r="E295" s="306">
        <v>1307.8320000000001</v>
      </c>
      <c r="F295" s="306">
        <v>406.654</v>
      </c>
      <c r="G295" s="306">
        <f t="shared" si="5"/>
        <v>406.654</v>
      </c>
      <c r="H295" s="306">
        <v>400</v>
      </c>
      <c r="I295" s="306">
        <v>6.6539999999999999</v>
      </c>
      <c r="J295" s="306"/>
      <c r="K295" s="306"/>
      <c r="L295" s="306">
        <v>400.28699999999998</v>
      </c>
      <c r="M295" s="42">
        <v>30</v>
      </c>
      <c r="N295" s="42">
        <v>30</v>
      </c>
      <c r="O295" s="229" t="s">
        <v>260</v>
      </c>
    </row>
    <row r="296" spans="1:15" s="31" customFormat="1" ht="150" x14ac:dyDescent="0.25">
      <c r="A296" s="375"/>
      <c r="B296" s="380"/>
      <c r="C296" s="12" t="s">
        <v>2698</v>
      </c>
      <c r="D296" s="26">
        <v>2019</v>
      </c>
      <c r="E296" s="306" t="s">
        <v>261</v>
      </c>
      <c r="F296" s="312">
        <v>893.01</v>
      </c>
      <c r="G296" s="306">
        <f t="shared" si="5"/>
        <v>893.01</v>
      </c>
      <c r="H296" s="306">
        <v>867</v>
      </c>
      <c r="I296" s="306">
        <f>10.231+15.779</f>
        <v>26.009999999999998</v>
      </c>
      <c r="J296" s="306"/>
      <c r="K296" s="306">
        <f>260.1+3.069</f>
        <v>263.16900000000004</v>
      </c>
      <c r="L296" s="312"/>
      <c r="M296" s="43">
        <v>30</v>
      </c>
      <c r="N296" s="43">
        <v>30</v>
      </c>
      <c r="O296" s="229" t="s">
        <v>262</v>
      </c>
    </row>
    <row r="297" spans="1:15" s="31" customFormat="1" ht="135" x14ac:dyDescent="0.25">
      <c r="A297" s="375"/>
      <c r="B297" s="380"/>
      <c r="C297" s="12" t="s">
        <v>2699</v>
      </c>
      <c r="D297" s="26">
        <v>2019</v>
      </c>
      <c r="E297" s="306" t="s">
        <v>263</v>
      </c>
      <c r="F297" s="312">
        <v>834.35299999999995</v>
      </c>
      <c r="G297" s="306">
        <f t="shared" si="5"/>
        <v>834.35299999999995</v>
      </c>
      <c r="H297" s="306">
        <f>800</f>
        <v>800</v>
      </c>
      <c r="I297" s="306">
        <f>15.58+18.773</f>
        <v>34.353000000000002</v>
      </c>
      <c r="J297" s="306"/>
      <c r="K297" s="306"/>
      <c r="L297" s="306">
        <f>800+15.58+18.773</f>
        <v>834.35300000000007</v>
      </c>
      <c r="M297" s="43">
        <v>30</v>
      </c>
      <c r="N297" s="43">
        <v>30</v>
      </c>
      <c r="O297" s="229" t="s">
        <v>264</v>
      </c>
    </row>
    <row r="298" spans="1:15" s="31" customFormat="1" ht="120.75" thickBot="1" x14ac:dyDescent="0.3">
      <c r="A298" s="376"/>
      <c r="B298" s="408"/>
      <c r="C298" s="49" t="s">
        <v>2700</v>
      </c>
      <c r="D298" s="44" t="s">
        <v>2463</v>
      </c>
      <c r="E298" s="307" t="s">
        <v>265</v>
      </c>
      <c r="F298" s="309">
        <v>867.68448999999998</v>
      </c>
      <c r="G298" s="307">
        <f t="shared" si="5"/>
        <v>867.68448999999998</v>
      </c>
      <c r="H298" s="307">
        <v>867</v>
      </c>
      <c r="I298" s="307">
        <f>684.49/1000</f>
        <v>0.68449000000000004</v>
      </c>
      <c r="J298" s="307"/>
      <c r="K298" s="307">
        <f>260.1+0.205</f>
        <v>260.30500000000001</v>
      </c>
      <c r="L298" s="307"/>
      <c r="M298" s="45">
        <v>30</v>
      </c>
      <c r="N298" s="45">
        <v>30</v>
      </c>
      <c r="O298" s="227" t="s">
        <v>266</v>
      </c>
    </row>
    <row r="299" spans="1:15" s="31" customFormat="1" ht="29.25" customHeight="1" thickBot="1" x14ac:dyDescent="0.3">
      <c r="A299" s="385" t="s">
        <v>2100</v>
      </c>
      <c r="B299" s="386"/>
      <c r="C299" s="386"/>
      <c r="D299" s="386"/>
      <c r="E299" s="386"/>
      <c r="F299" s="386"/>
      <c r="G299" s="386"/>
      <c r="H299" s="386"/>
      <c r="I299" s="386"/>
      <c r="J299" s="386"/>
      <c r="K299" s="386"/>
      <c r="L299" s="386"/>
      <c r="M299" s="386"/>
      <c r="N299" s="386"/>
      <c r="O299" s="387"/>
    </row>
    <row r="300" spans="1:15" ht="45" x14ac:dyDescent="0.25">
      <c r="A300" s="404" t="s">
        <v>2101</v>
      </c>
      <c r="B300" s="362" t="s">
        <v>141</v>
      </c>
      <c r="C300" s="16" t="s">
        <v>2102</v>
      </c>
      <c r="D300" s="141">
        <v>2019</v>
      </c>
      <c r="E300" s="313">
        <v>488.62299999999999</v>
      </c>
      <c r="F300" s="313"/>
      <c r="G300" s="313">
        <v>488.62299999999999</v>
      </c>
      <c r="H300" s="313">
        <v>488.62299999999999</v>
      </c>
      <c r="I300" s="313"/>
      <c r="J300" s="313"/>
      <c r="K300" s="313"/>
      <c r="L300" s="313"/>
      <c r="M300" s="141"/>
      <c r="N300" s="141">
        <v>0</v>
      </c>
      <c r="O300" s="226" t="s">
        <v>2103</v>
      </c>
    </row>
    <row r="301" spans="1:15" ht="45" x14ac:dyDescent="0.25">
      <c r="A301" s="405"/>
      <c r="B301" s="363"/>
      <c r="C301" s="13" t="s">
        <v>2104</v>
      </c>
      <c r="D301" s="131">
        <v>2019</v>
      </c>
      <c r="E301" s="306">
        <v>613.69299999999998</v>
      </c>
      <c r="F301" s="306"/>
      <c r="G301" s="306">
        <v>613.69299999999998</v>
      </c>
      <c r="H301" s="306">
        <v>613.69299999999998</v>
      </c>
      <c r="I301" s="306"/>
      <c r="J301" s="306"/>
      <c r="K301" s="306"/>
      <c r="L301" s="306"/>
      <c r="M301" s="131"/>
      <c r="N301" s="131">
        <v>0</v>
      </c>
      <c r="O301" s="229" t="s">
        <v>2103</v>
      </c>
    </row>
    <row r="302" spans="1:15" ht="45" x14ac:dyDescent="0.25">
      <c r="A302" s="405"/>
      <c r="B302" s="363"/>
      <c r="C302" s="13" t="s">
        <v>2105</v>
      </c>
      <c r="D302" s="131">
        <v>2019</v>
      </c>
      <c r="E302" s="306">
        <v>485.56299999999999</v>
      </c>
      <c r="F302" s="306"/>
      <c r="G302" s="306">
        <v>485.56299999999999</v>
      </c>
      <c r="H302" s="306">
        <v>485.56299999999999</v>
      </c>
      <c r="I302" s="306"/>
      <c r="J302" s="306"/>
      <c r="K302" s="306"/>
      <c r="L302" s="306"/>
      <c r="M302" s="131"/>
      <c r="N302" s="131">
        <v>0</v>
      </c>
      <c r="O302" s="229" t="s">
        <v>2103</v>
      </c>
    </row>
    <row r="303" spans="1:15" ht="60" x14ac:dyDescent="0.25">
      <c r="A303" s="405"/>
      <c r="B303" s="363"/>
      <c r="C303" s="13" t="s">
        <v>2106</v>
      </c>
      <c r="D303" s="131">
        <v>2019</v>
      </c>
      <c r="E303" s="306">
        <v>1431.972</v>
      </c>
      <c r="F303" s="306"/>
      <c r="G303" s="306">
        <v>1431.972</v>
      </c>
      <c r="H303" s="306">
        <v>1431.972</v>
      </c>
      <c r="I303" s="306"/>
      <c r="J303" s="306"/>
      <c r="K303" s="306"/>
      <c r="L303" s="306"/>
      <c r="M303" s="131"/>
      <c r="N303" s="131">
        <v>0</v>
      </c>
      <c r="O303" s="229" t="s">
        <v>2467</v>
      </c>
    </row>
    <row r="304" spans="1:15" ht="30.75" thickBot="1" x14ac:dyDescent="0.3">
      <c r="A304" s="405"/>
      <c r="B304" s="372"/>
      <c r="C304" s="38" t="s">
        <v>2107</v>
      </c>
      <c r="D304" s="144">
        <v>2019</v>
      </c>
      <c r="E304" s="319">
        <v>3840.944</v>
      </c>
      <c r="F304" s="319"/>
      <c r="G304" s="319">
        <v>3840.944</v>
      </c>
      <c r="H304" s="319">
        <v>3840.944</v>
      </c>
      <c r="I304" s="319"/>
      <c r="J304" s="319"/>
      <c r="K304" s="319"/>
      <c r="L304" s="319"/>
      <c r="M304" s="144"/>
      <c r="N304" s="144">
        <v>0</v>
      </c>
      <c r="O304" s="233" t="s">
        <v>2597</v>
      </c>
    </row>
    <row r="305" spans="1:15" ht="45" x14ac:dyDescent="0.25">
      <c r="A305" s="378" t="s">
        <v>2108</v>
      </c>
      <c r="B305" s="362" t="s">
        <v>141</v>
      </c>
      <c r="C305" s="16" t="s">
        <v>2109</v>
      </c>
      <c r="D305" s="141">
        <v>2019</v>
      </c>
      <c r="E305" s="313">
        <v>63.637</v>
      </c>
      <c r="F305" s="313"/>
      <c r="G305" s="313">
        <v>63.637</v>
      </c>
      <c r="H305" s="313">
        <v>28</v>
      </c>
      <c r="I305" s="313">
        <v>0.28299999999999997</v>
      </c>
      <c r="J305" s="313">
        <v>35.353999999999999</v>
      </c>
      <c r="K305" s="313"/>
      <c r="L305" s="313"/>
      <c r="M305" s="141"/>
      <c r="N305" s="141">
        <v>0</v>
      </c>
      <c r="O305" s="226" t="s">
        <v>2467</v>
      </c>
    </row>
    <row r="306" spans="1:15" ht="75" x14ac:dyDescent="0.25">
      <c r="A306" s="375"/>
      <c r="B306" s="363"/>
      <c r="C306" s="13" t="s">
        <v>2110</v>
      </c>
      <c r="D306" s="131">
        <v>2019</v>
      </c>
      <c r="E306" s="306">
        <v>35.353999999999999</v>
      </c>
      <c r="F306" s="306"/>
      <c r="G306" s="306">
        <v>35.353999999999999</v>
      </c>
      <c r="H306" s="306">
        <v>35</v>
      </c>
      <c r="I306" s="306">
        <v>0.35399999999999998</v>
      </c>
      <c r="J306" s="306"/>
      <c r="K306" s="306"/>
      <c r="L306" s="306"/>
      <c r="M306" s="131">
        <v>100</v>
      </c>
      <c r="N306" s="131">
        <v>100</v>
      </c>
      <c r="O306" s="229" t="s">
        <v>2467</v>
      </c>
    </row>
    <row r="307" spans="1:15" ht="75" x14ac:dyDescent="0.25">
      <c r="A307" s="375"/>
      <c r="B307" s="363"/>
      <c r="C307" s="13" t="s">
        <v>2111</v>
      </c>
      <c r="D307" s="131">
        <v>2019</v>
      </c>
      <c r="E307" s="306">
        <v>35.353999999999999</v>
      </c>
      <c r="F307" s="306"/>
      <c r="G307" s="306">
        <v>35.353999999999999</v>
      </c>
      <c r="H307" s="306">
        <v>35</v>
      </c>
      <c r="I307" s="306">
        <v>0.35399999999999998</v>
      </c>
      <c r="J307" s="306"/>
      <c r="K307" s="306"/>
      <c r="L307" s="306"/>
      <c r="M307" s="131"/>
      <c r="N307" s="131">
        <v>0</v>
      </c>
      <c r="O307" s="229" t="s">
        <v>2467</v>
      </c>
    </row>
    <row r="308" spans="1:15" ht="90" x14ac:dyDescent="0.25">
      <c r="A308" s="375"/>
      <c r="B308" s="363"/>
      <c r="C308" s="13" t="s">
        <v>2112</v>
      </c>
      <c r="D308" s="131">
        <v>2019</v>
      </c>
      <c r="E308" s="306">
        <v>30.303999999999998</v>
      </c>
      <c r="F308" s="306"/>
      <c r="G308" s="306">
        <v>30.303999999999998</v>
      </c>
      <c r="H308" s="306">
        <v>30</v>
      </c>
      <c r="I308" s="306">
        <v>0.30399999999999999</v>
      </c>
      <c r="J308" s="306"/>
      <c r="K308" s="306"/>
      <c r="L308" s="306"/>
      <c r="M308" s="131"/>
      <c r="N308" s="131">
        <v>0</v>
      </c>
      <c r="O308" s="229" t="s">
        <v>2467</v>
      </c>
    </row>
    <row r="309" spans="1:15" ht="90" x14ac:dyDescent="0.25">
      <c r="A309" s="375"/>
      <c r="B309" s="363" t="s">
        <v>2632</v>
      </c>
      <c r="C309" s="13" t="s">
        <v>2113</v>
      </c>
      <c r="D309" s="131" t="s">
        <v>2452</v>
      </c>
      <c r="E309" s="306">
        <v>299.93799999999999</v>
      </c>
      <c r="F309" s="306"/>
      <c r="G309" s="306">
        <v>299.93799999999999</v>
      </c>
      <c r="H309" s="306">
        <v>75</v>
      </c>
      <c r="I309" s="306">
        <v>224.93799999999999</v>
      </c>
      <c r="J309" s="306"/>
      <c r="K309" s="306">
        <v>85.120999999999995</v>
      </c>
      <c r="L309" s="306">
        <v>85.120999999999995</v>
      </c>
      <c r="M309" s="131">
        <v>100</v>
      </c>
      <c r="N309" s="131">
        <v>100</v>
      </c>
      <c r="O309" s="229" t="s">
        <v>2467</v>
      </c>
    </row>
    <row r="310" spans="1:15" ht="75" x14ac:dyDescent="0.25">
      <c r="A310" s="375"/>
      <c r="B310" s="363"/>
      <c r="C310" s="13" t="s">
        <v>2114</v>
      </c>
      <c r="D310" s="131" t="s">
        <v>2452</v>
      </c>
      <c r="E310" s="306">
        <v>30.303999999999998</v>
      </c>
      <c r="F310" s="306"/>
      <c r="G310" s="306">
        <v>30.303999999999998</v>
      </c>
      <c r="H310" s="306">
        <v>30</v>
      </c>
      <c r="I310" s="306">
        <v>0.30399999999999999</v>
      </c>
      <c r="J310" s="306"/>
      <c r="K310" s="306"/>
      <c r="L310" s="306"/>
      <c r="M310" s="131">
        <v>100</v>
      </c>
      <c r="N310" s="131">
        <v>100</v>
      </c>
      <c r="O310" s="229" t="s">
        <v>2467</v>
      </c>
    </row>
    <row r="311" spans="1:15" ht="60" x14ac:dyDescent="0.25">
      <c r="A311" s="375"/>
      <c r="B311" s="363"/>
      <c r="C311" s="13" t="s">
        <v>2115</v>
      </c>
      <c r="D311" s="131" t="s">
        <v>2452</v>
      </c>
      <c r="E311" s="306">
        <v>25.253</v>
      </c>
      <c r="F311" s="306"/>
      <c r="G311" s="306">
        <v>25.253</v>
      </c>
      <c r="H311" s="306">
        <v>25</v>
      </c>
      <c r="I311" s="306">
        <v>0.253</v>
      </c>
      <c r="J311" s="306"/>
      <c r="K311" s="306"/>
      <c r="L311" s="306"/>
      <c r="M311" s="131">
        <v>100</v>
      </c>
      <c r="N311" s="131">
        <v>100</v>
      </c>
      <c r="O311" s="229" t="s">
        <v>2467</v>
      </c>
    </row>
    <row r="312" spans="1:15" ht="60" x14ac:dyDescent="0.25">
      <c r="A312" s="375"/>
      <c r="B312" s="363"/>
      <c r="C312" s="13" t="s">
        <v>2116</v>
      </c>
      <c r="D312" s="131" t="s">
        <v>2452</v>
      </c>
      <c r="E312" s="306">
        <v>50.506</v>
      </c>
      <c r="F312" s="306"/>
      <c r="G312" s="306">
        <v>50.506</v>
      </c>
      <c r="H312" s="306">
        <v>50</v>
      </c>
      <c r="I312" s="306">
        <v>0.50600000000000001</v>
      </c>
      <c r="J312" s="306"/>
      <c r="K312" s="306"/>
      <c r="L312" s="306"/>
      <c r="M312" s="131">
        <v>100</v>
      </c>
      <c r="N312" s="131">
        <v>100</v>
      </c>
      <c r="O312" s="229" t="s">
        <v>2467</v>
      </c>
    </row>
    <row r="313" spans="1:15" ht="60" x14ac:dyDescent="0.25">
      <c r="A313" s="375"/>
      <c r="B313" s="363"/>
      <c r="C313" s="13" t="s">
        <v>1536</v>
      </c>
      <c r="D313" s="131" t="s">
        <v>2452</v>
      </c>
      <c r="E313" s="306">
        <v>25.253</v>
      </c>
      <c r="F313" s="306"/>
      <c r="G313" s="306">
        <v>25.253</v>
      </c>
      <c r="H313" s="306">
        <v>25</v>
      </c>
      <c r="I313" s="306">
        <v>0.253</v>
      </c>
      <c r="J313" s="306"/>
      <c r="K313" s="306"/>
      <c r="L313" s="306"/>
      <c r="M313" s="131">
        <v>100</v>
      </c>
      <c r="N313" s="131">
        <v>100</v>
      </c>
      <c r="O313" s="229" t="s">
        <v>2467</v>
      </c>
    </row>
    <row r="314" spans="1:15" ht="60" x14ac:dyDescent="0.25">
      <c r="A314" s="375"/>
      <c r="B314" s="363"/>
      <c r="C314" s="13" t="s">
        <v>1537</v>
      </c>
      <c r="D314" s="131" t="s">
        <v>2452</v>
      </c>
      <c r="E314" s="306">
        <v>18.181999999999999</v>
      </c>
      <c r="F314" s="306"/>
      <c r="G314" s="306">
        <v>18.181999999999999</v>
      </c>
      <c r="H314" s="306">
        <v>18</v>
      </c>
      <c r="I314" s="306">
        <v>0.182</v>
      </c>
      <c r="J314" s="306"/>
      <c r="K314" s="306"/>
      <c r="L314" s="306"/>
      <c r="M314" s="131"/>
      <c r="N314" s="131">
        <v>0</v>
      </c>
      <c r="O314" s="229" t="s">
        <v>2467</v>
      </c>
    </row>
    <row r="315" spans="1:15" ht="60.75" thickBot="1" x14ac:dyDescent="0.3">
      <c r="A315" s="371"/>
      <c r="B315" s="372"/>
      <c r="C315" s="38" t="s">
        <v>1538</v>
      </c>
      <c r="D315" s="144" t="s">
        <v>2452</v>
      </c>
      <c r="E315" s="319">
        <v>25.253</v>
      </c>
      <c r="F315" s="319"/>
      <c r="G315" s="319">
        <v>25.253</v>
      </c>
      <c r="H315" s="319">
        <v>25</v>
      </c>
      <c r="I315" s="319">
        <v>0.253</v>
      </c>
      <c r="J315" s="319"/>
      <c r="K315" s="319"/>
      <c r="L315" s="319"/>
      <c r="M315" s="144">
        <v>100</v>
      </c>
      <c r="N315" s="144">
        <v>100</v>
      </c>
      <c r="O315" s="233" t="s">
        <v>2467</v>
      </c>
    </row>
    <row r="316" spans="1:15" ht="75" x14ac:dyDescent="0.25">
      <c r="A316" s="378" t="s">
        <v>1539</v>
      </c>
      <c r="B316" s="362" t="s">
        <v>141</v>
      </c>
      <c r="C316" s="16" t="s">
        <v>1540</v>
      </c>
      <c r="D316" s="141">
        <v>2019</v>
      </c>
      <c r="E316" s="313">
        <v>1496.2439999999999</v>
      </c>
      <c r="F316" s="313"/>
      <c r="G316" s="313">
        <v>960</v>
      </c>
      <c r="H316" s="313">
        <v>860</v>
      </c>
      <c r="I316" s="313">
        <v>100</v>
      </c>
      <c r="J316" s="313"/>
      <c r="K316" s="313">
        <v>78.2</v>
      </c>
      <c r="L316" s="313">
        <v>78.2</v>
      </c>
      <c r="M316" s="141"/>
      <c r="N316" s="141">
        <v>0</v>
      </c>
      <c r="O316" s="226" t="s">
        <v>2467</v>
      </c>
    </row>
    <row r="317" spans="1:15" ht="60.75" thickBot="1" x14ac:dyDescent="0.3">
      <c r="A317" s="376"/>
      <c r="B317" s="377"/>
      <c r="C317" s="15" t="s">
        <v>1541</v>
      </c>
      <c r="D317" s="132">
        <v>2019</v>
      </c>
      <c r="E317" s="307">
        <v>597.21499999999992</v>
      </c>
      <c r="F317" s="307"/>
      <c r="G317" s="307">
        <v>600</v>
      </c>
      <c r="H317" s="307">
        <v>600</v>
      </c>
      <c r="I317" s="307"/>
      <c r="J317" s="307"/>
      <c r="K317" s="307"/>
      <c r="L317" s="307"/>
      <c r="M317" s="132">
        <v>82</v>
      </c>
      <c r="N317" s="132">
        <v>82</v>
      </c>
      <c r="O317" s="227" t="s">
        <v>2654</v>
      </c>
    </row>
    <row r="318" spans="1:15" ht="105" x14ac:dyDescent="0.25">
      <c r="A318" s="404" t="s">
        <v>1542</v>
      </c>
      <c r="B318" s="362" t="s">
        <v>141</v>
      </c>
      <c r="C318" s="16" t="s">
        <v>1543</v>
      </c>
      <c r="D318" s="141">
        <v>2019</v>
      </c>
      <c r="E318" s="313">
        <v>40</v>
      </c>
      <c r="F318" s="313"/>
      <c r="G318" s="313">
        <v>40</v>
      </c>
      <c r="H318" s="313">
        <v>40</v>
      </c>
      <c r="I318" s="313"/>
      <c r="J318" s="313"/>
      <c r="K318" s="313"/>
      <c r="L318" s="313"/>
      <c r="M318" s="141"/>
      <c r="N318" s="141">
        <v>0</v>
      </c>
      <c r="O318" s="226" t="s">
        <v>2467</v>
      </c>
    </row>
    <row r="319" spans="1:15" ht="105" x14ac:dyDescent="0.25">
      <c r="A319" s="405"/>
      <c r="B319" s="363"/>
      <c r="C319" s="13" t="s">
        <v>1544</v>
      </c>
      <c r="D319" s="131">
        <v>2019</v>
      </c>
      <c r="E319" s="306">
        <v>40</v>
      </c>
      <c r="F319" s="306"/>
      <c r="G319" s="306">
        <v>40</v>
      </c>
      <c r="H319" s="306">
        <v>40</v>
      </c>
      <c r="I319" s="306"/>
      <c r="J319" s="306"/>
      <c r="K319" s="306"/>
      <c r="L319" s="306"/>
      <c r="M319" s="131"/>
      <c r="N319" s="131">
        <v>0</v>
      </c>
      <c r="O319" s="229" t="s">
        <v>2467</v>
      </c>
    </row>
    <row r="320" spans="1:15" ht="105.75" thickBot="1" x14ac:dyDescent="0.3">
      <c r="A320" s="407"/>
      <c r="B320" s="377"/>
      <c r="C320" s="15" t="s">
        <v>1545</v>
      </c>
      <c r="D320" s="132">
        <v>2019</v>
      </c>
      <c r="E320" s="307">
        <v>40</v>
      </c>
      <c r="F320" s="307"/>
      <c r="G320" s="307">
        <v>40</v>
      </c>
      <c r="H320" s="307">
        <v>40</v>
      </c>
      <c r="I320" s="307"/>
      <c r="J320" s="307"/>
      <c r="K320" s="307"/>
      <c r="L320" s="307"/>
      <c r="M320" s="132"/>
      <c r="N320" s="132">
        <v>0</v>
      </c>
      <c r="O320" s="227" t="s">
        <v>2467</v>
      </c>
    </row>
    <row r="321" spans="1:15" ht="60.75" thickBot="1" x14ac:dyDescent="0.3">
      <c r="A321" s="173" t="s">
        <v>1546</v>
      </c>
      <c r="B321" s="1" t="s">
        <v>141</v>
      </c>
      <c r="C321" s="46" t="s">
        <v>1547</v>
      </c>
      <c r="D321" s="11">
        <v>2019</v>
      </c>
      <c r="E321" s="324">
        <v>14458.027</v>
      </c>
      <c r="F321" s="324"/>
      <c r="G321" s="324">
        <f>H321+I321</f>
        <v>4800</v>
      </c>
      <c r="H321" s="324">
        <v>2000</v>
      </c>
      <c r="I321" s="324">
        <v>2800</v>
      </c>
      <c r="J321" s="324"/>
      <c r="K321" s="324">
        <v>1455</v>
      </c>
      <c r="L321" s="324">
        <v>1455</v>
      </c>
      <c r="M321" s="11">
        <v>100</v>
      </c>
      <c r="N321" s="11">
        <v>100</v>
      </c>
      <c r="O321" s="228" t="s">
        <v>2464</v>
      </c>
    </row>
    <row r="322" spans="1:15" ht="135" x14ac:dyDescent="0.25">
      <c r="A322" s="404" t="s">
        <v>1548</v>
      </c>
      <c r="B322" s="362" t="s">
        <v>141</v>
      </c>
      <c r="C322" s="16" t="s">
        <v>1549</v>
      </c>
      <c r="D322" s="141">
        <v>2019</v>
      </c>
      <c r="E322" s="313">
        <v>1404.6</v>
      </c>
      <c r="F322" s="313"/>
      <c r="G322" s="313">
        <v>1404.6</v>
      </c>
      <c r="H322" s="313">
        <v>250</v>
      </c>
      <c r="I322" s="313">
        <v>1154.5999999999999</v>
      </c>
      <c r="J322" s="313"/>
      <c r="K322" s="313"/>
      <c r="L322" s="313"/>
      <c r="M322" s="141"/>
      <c r="N322" s="141">
        <v>82.2</v>
      </c>
      <c r="O322" s="226" t="s">
        <v>1550</v>
      </c>
    </row>
    <row r="323" spans="1:15" ht="120.75" thickBot="1" x14ac:dyDescent="0.3">
      <c r="A323" s="407"/>
      <c r="B323" s="377"/>
      <c r="C323" s="15" t="s">
        <v>1551</v>
      </c>
      <c r="D323" s="132">
        <v>2019</v>
      </c>
      <c r="E323" s="307"/>
      <c r="F323" s="307"/>
      <c r="G323" s="307">
        <v>200</v>
      </c>
      <c r="H323" s="307">
        <v>200</v>
      </c>
      <c r="I323" s="307"/>
      <c r="J323" s="307"/>
      <c r="K323" s="307"/>
      <c r="L323" s="307"/>
      <c r="M323" s="132"/>
      <c r="N323" s="132">
        <v>0</v>
      </c>
      <c r="O323" s="227" t="s">
        <v>1550</v>
      </c>
    </row>
    <row r="324" spans="1:15" ht="105" x14ac:dyDescent="0.25">
      <c r="A324" s="444" t="s">
        <v>1552</v>
      </c>
      <c r="B324" s="363" t="s">
        <v>141</v>
      </c>
      <c r="C324" s="13" t="s">
        <v>1553</v>
      </c>
      <c r="D324" s="131">
        <v>2019</v>
      </c>
      <c r="E324" s="306">
        <v>150</v>
      </c>
      <c r="F324" s="306"/>
      <c r="G324" s="306">
        <v>150</v>
      </c>
      <c r="H324" s="306">
        <v>150</v>
      </c>
      <c r="I324" s="306"/>
      <c r="J324" s="306"/>
      <c r="K324" s="306"/>
      <c r="L324" s="306"/>
      <c r="M324" s="131"/>
      <c r="N324" s="131">
        <v>0</v>
      </c>
      <c r="O324" s="131" t="s">
        <v>2467</v>
      </c>
    </row>
    <row r="325" spans="1:15" ht="60.75" thickBot="1" x14ac:dyDescent="0.3">
      <c r="A325" s="373"/>
      <c r="B325" s="372"/>
      <c r="C325" s="38" t="s">
        <v>1554</v>
      </c>
      <c r="D325" s="144">
        <v>2019</v>
      </c>
      <c r="E325" s="319">
        <v>491</v>
      </c>
      <c r="F325" s="319"/>
      <c r="G325" s="319">
        <v>491</v>
      </c>
      <c r="H325" s="319">
        <v>491</v>
      </c>
      <c r="I325" s="319"/>
      <c r="J325" s="319"/>
      <c r="K325" s="319"/>
      <c r="L325" s="319"/>
      <c r="M325" s="144"/>
      <c r="N325" s="144">
        <v>0</v>
      </c>
      <c r="O325" s="144" t="s">
        <v>2467</v>
      </c>
    </row>
    <row r="326" spans="1:15" ht="45" x14ac:dyDescent="0.25">
      <c r="A326" s="404" t="s">
        <v>1555</v>
      </c>
      <c r="B326" s="362" t="s">
        <v>141</v>
      </c>
      <c r="C326" s="16" t="s">
        <v>1556</v>
      </c>
      <c r="D326" s="141">
        <v>2019</v>
      </c>
      <c r="E326" s="313">
        <v>1063.9000000000001</v>
      </c>
      <c r="F326" s="313"/>
      <c r="G326" s="313">
        <v>206</v>
      </c>
      <c r="H326" s="313">
        <v>200</v>
      </c>
      <c r="I326" s="313">
        <v>6</v>
      </c>
      <c r="J326" s="313"/>
      <c r="K326" s="313"/>
      <c r="L326" s="313"/>
      <c r="M326" s="141">
        <v>30</v>
      </c>
      <c r="N326" s="141">
        <v>30</v>
      </c>
      <c r="O326" s="226" t="s">
        <v>2467</v>
      </c>
    </row>
    <row r="327" spans="1:15" ht="45" x14ac:dyDescent="0.25">
      <c r="A327" s="405"/>
      <c r="B327" s="363"/>
      <c r="C327" s="13" t="s">
        <v>1557</v>
      </c>
      <c r="D327" s="131">
        <v>2019</v>
      </c>
      <c r="E327" s="306">
        <v>823.9</v>
      </c>
      <c r="F327" s="306"/>
      <c r="G327" s="306">
        <v>515</v>
      </c>
      <c r="H327" s="306">
        <v>500</v>
      </c>
      <c r="I327" s="306">
        <v>15</v>
      </c>
      <c r="J327" s="306"/>
      <c r="K327" s="306"/>
      <c r="L327" s="306"/>
      <c r="M327" s="131">
        <v>35</v>
      </c>
      <c r="N327" s="131">
        <v>35</v>
      </c>
      <c r="O327" s="229" t="s">
        <v>2467</v>
      </c>
    </row>
    <row r="328" spans="1:15" ht="45" x14ac:dyDescent="0.25">
      <c r="A328" s="405"/>
      <c r="B328" s="363"/>
      <c r="C328" s="13" t="s">
        <v>1558</v>
      </c>
      <c r="D328" s="131">
        <v>2019</v>
      </c>
      <c r="E328" s="306">
        <v>257.89999999999998</v>
      </c>
      <c r="F328" s="306"/>
      <c r="G328" s="306">
        <v>103</v>
      </c>
      <c r="H328" s="306">
        <v>100</v>
      </c>
      <c r="I328" s="306">
        <v>3</v>
      </c>
      <c r="J328" s="306"/>
      <c r="K328" s="306"/>
      <c r="L328" s="306"/>
      <c r="M328" s="131">
        <v>60</v>
      </c>
      <c r="N328" s="131">
        <v>60</v>
      </c>
      <c r="O328" s="229" t="s">
        <v>2467</v>
      </c>
    </row>
    <row r="329" spans="1:15" ht="45" x14ac:dyDescent="0.25">
      <c r="A329" s="405"/>
      <c r="B329" s="363"/>
      <c r="C329" s="13" t="s">
        <v>1559</v>
      </c>
      <c r="D329" s="131">
        <v>2019</v>
      </c>
      <c r="E329" s="306">
        <v>700.3</v>
      </c>
      <c r="F329" s="306"/>
      <c r="G329" s="306">
        <v>103</v>
      </c>
      <c r="H329" s="306">
        <v>100</v>
      </c>
      <c r="I329" s="306">
        <v>3</v>
      </c>
      <c r="J329" s="306"/>
      <c r="K329" s="306"/>
      <c r="L329" s="306"/>
      <c r="M329" s="131">
        <v>45</v>
      </c>
      <c r="N329" s="131">
        <v>45</v>
      </c>
      <c r="O329" s="229" t="s">
        <v>2467</v>
      </c>
    </row>
    <row r="330" spans="1:15" ht="45" x14ac:dyDescent="0.25">
      <c r="A330" s="405"/>
      <c r="B330" s="363"/>
      <c r="C330" s="13" t="s">
        <v>1560</v>
      </c>
      <c r="D330" s="131">
        <v>2019</v>
      </c>
      <c r="E330" s="306">
        <v>332.4</v>
      </c>
      <c r="F330" s="306"/>
      <c r="G330" s="306">
        <v>103</v>
      </c>
      <c r="H330" s="306">
        <v>100</v>
      </c>
      <c r="I330" s="306">
        <v>3</v>
      </c>
      <c r="J330" s="306"/>
      <c r="K330" s="306"/>
      <c r="L330" s="306"/>
      <c r="M330" s="131">
        <v>60</v>
      </c>
      <c r="N330" s="131">
        <v>60</v>
      </c>
      <c r="O330" s="229" t="s">
        <v>2467</v>
      </c>
    </row>
    <row r="331" spans="1:15" ht="105.75" thickBot="1" x14ac:dyDescent="0.3">
      <c r="A331" s="407"/>
      <c r="B331" s="377"/>
      <c r="C331" s="15" t="s">
        <v>1561</v>
      </c>
      <c r="D331" s="132">
        <v>2019</v>
      </c>
      <c r="E331" s="307">
        <v>41.2</v>
      </c>
      <c r="F331" s="307"/>
      <c r="G331" s="307">
        <v>41.2</v>
      </c>
      <c r="H331" s="307">
        <v>40</v>
      </c>
      <c r="I331" s="307">
        <v>1.2</v>
      </c>
      <c r="J331" s="307"/>
      <c r="K331" s="307"/>
      <c r="L331" s="307"/>
      <c r="M331" s="132"/>
      <c r="N331" s="132">
        <v>0</v>
      </c>
      <c r="O331" s="227" t="s">
        <v>2103</v>
      </c>
    </row>
    <row r="332" spans="1:15" ht="75" x14ac:dyDescent="0.25">
      <c r="A332" s="404" t="s">
        <v>1562</v>
      </c>
      <c r="B332" s="362" t="s">
        <v>141</v>
      </c>
      <c r="C332" s="16" t="s">
        <v>1563</v>
      </c>
      <c r="D332" s="141">
        <v>2019</v>
      </c>
      <c r="E332" s="313">
        <v>260</v>
      </c>
      <c r="F332" s="313"/>
      <c r="G332" s="313">
        <v>233.1</v>
      </c>
      <c r="H332" s="313">
        <v>150</v>
      </c>
      <c r="I332" s="313">
        <v>83.1</v>
      </c>
      <c r="J332" s="313"/>
      <c r="K332" s="313"/>
      <c r="L332" s="313"/>
      <c r="M332" s="141"/>
      <c r="N332" s="141">
        <v>0</v>
      </c>
      <c r="O332" s="226" t="s">
        <v>2464</v>
      </c>
    </row>
    <row r="333" spans="1:15" ht="75.75" thickBot="1" x14ac:dyDescent="0.3">
      <c r="A333" s="407"/>
      <c r="B333" s="377"/>
      <c r="C333" s="15" t="s">
        <v>1564</v>
      </c>
      <c r="D333" s="132">
        <v>2019</v>
      </c>
      <c r="E333" s="307">
        <v>51.5</v>
      </c>
      <c r="F333" s="307"/>
      <c r="G333" s="307">
        <v>51.5</v>
      </c>
      <c r="H333" s="307">
        <v>50</v>
      </c>
      <c r="I333" s="307">
        <v>1.5</v>
      </c>
      <c r="J333" s="307"/>
      <c r="K333" s="307"/>
      <c r="L333" s="307"/>
      <c r="M333" s="132"/>
      <c r="N333" s="132">
        <v>0</v>
      </c>
      <c r="O333" s="227" t="s">
        <v>2467</v>
      </c>
    </row>
    <row r="334" spans="1:15" ht="135" x14ac:dyDescent="0.25">
      <c r="A334" s="404" t="s">
        <v>1565</v>
      </c>
      <c r="B334" s="362" t="s">
        <v>141</v>
      </c>
      <c r="C334" s="16" t="s">
        <v>1566</v>
      </c>
      <c r="D334" s="141">
        <v>2019</v>
      </c>
      <c r="E334" s="313">
        <v>75.75</v>
      </c>
      <c r="F334" s="313"/>
      <c r="G334" s="313">
        <v>75.75</v>
      </c>
      <c r="H334" s="313">
        <v>75</v>
      </c>
      <c r="I334" s="313">
        <v>0.75</v>
      </c>
      <c r="J334" s="313"/>
      <c r="K334" s="313"/>
      <c r="L334" s="313"/>
      <c r="M334" s="141">
        <v>100</v>
      </c>
      <c r="N334" s="141">
        <v>100</v>
      </c>
      <c r="O334" s="226" t="s">
        <v>2467</v>
      </c>
    </row>
    <row r="335" spans="1:15" ht="120" x14ac:dyDescent="0.25">
      <c r="A335" s="405"/>
      <c r="B335" s="363"/>
      <c r="C335" s="13" t="s">
        <v>1567</v>
      </c>
      <c r="D335" s="131">
        <v>2019</v>
      </c>
      <c r="E335" s="306">
        <v>230.1</v>
      </c>
      <c r="F335" s="306"/>
      <c r="G335" s="306">
        <v>186.85</v>
      </c>
      <c r="H335" s="306">
        <v>185</v>
      </c>
      <c r="I335" s="306">
        <v>1.85</v>
      </c>
      <c r="J335" s="306"/>
      <c r="K335" s="306"/>
      <c r="L335" s="306"/>
      <c r="M335" s="131"/>
      <c r="N335" s="131">
        <v>0</v>
      </c>
      <c r="O335" s="229" t="s">
        <v>2467</v>
      </c>
    </row>
    <row r="336" spans="1:15" ht="135" x14ac:dyDescent="0.25">
      <c r="A336" s="405"/>
      <c r="B336" s="363"/>
      <c r="C336" s="13" t="s">
        <v>1568</v>
      </c>
      <c r="D336" s="131">
        <v>2019</v>
      </c>
      <c r="E336" s="306">
        <v>191.9</v>
      </c>
      <c r="F336" s="306"/>
      <c r="G336" s="306">
        <v>191.9</v>
      </c>
      <c r="H336" s="306">
        <v>190</v>
      </c>
      <c r="I336" s="306">
        <v>1.9</v>
      </c>
      <c r="J336" s="306"/>
      <c r="K336" s="306"/>
      <c r="L336" s="306"/>
      <c r="M336" s="131">
        <v>100</v>
      </c>
      <c r="N336" s="131">
        <v>100</v>
      </c>
      <c r="O336" s="229" t="s">
        <v>2467</v>
      </c>
    </row>
    <row r="337" spans="1:15" ht="60" x14ac:dyDescent="0.25">
      <c r="A337" s="405"/>
      <c r="B337" s="363"/>
      <c r="C337" s="13" t="s">
        <v>1569</v>
      </c>
      <c r="D337" s="131">
        <v>2019</v>
      </c>
      <c r="E337" s="306">
        <v>3453.6</v>
      </c>
      <c r="F337" s="306">
        <v>2336.6</v>
      </c>
      <c r="G337" s="306">
        <v>626.20000000000005</v>
      </c>
      <c r="H337" s="306">
        <v>620</v>
      </c>
      <c r="I337" s="306">
        <v>6.2</v>
      </c>
      <c r="J337" s="306"/>
      <c r="K337" s="306"/>
      <c r="L337" s="306"/>
      <c r="M337" s="131">
        <v>100</v>
      </c>
      <c r="N337" s="131">
        <v>100</v>
      </c>
      <c r="O337" s="229" t="s">
        <v>2654</v>
      </c>
    </row>
    <row r="338" spans="1:15" ht="60.75" thickBot="1" x14ac:dyDescent="0.3">
      <c r="A338" s="407"/>
      <c r="B338" s="377"/>
      <c r="C338" s="15" t="s">
        <v>1570</v>
      </c>
      <c r="D338" s="132">
        <v>2019</v>
      </c>
      <c r="E338" s="307">
        <v>186</v>
      </c>
      <c r="F338" s="307"/>
      <c r="G338" s="307">
        <v>185.85</v>
      </c>
      <c r="H338" s="307">
        <v>184</v>
      </c>
      <c r="I338" s="307">
        <v>1.85</v>
      </c>
      <c r="J338" s="307"/>
      <c r="K338" s="307"/>
      <c r="L338" s="307"/>
      <c r="M338" s="132">
        <v>100</v>
      </c>
      <c r="N338" s="132">
        <v>100</v>
      </c>
      <c r="O338" s="227" t="s">
        <v>2467</v>
      </c>
    </row>
    <row r="339" spans="1:15" ht="90" x14ac:dyDescent="0.25">
      <c r="A339" s="404" t="s">
        <v>1571</v>
      </c>
      <c r="B339" s="362" t="s">
        <v>141</v>
      </c>
      <c r="C339" s="16" t="s">
        <v>1572</v>
      </c>
      <c r="D339" s="141">
        <v>2019</v>
      </c>
      <c r="E339" s="313">
        <v>25</v>
      </c>
      <c r="F339" s="313"/>
      <c r="G339" s="313">
        <v>25</v>
      </c>
      <c r="H339" s="313">
        <v>25</v>
      </c>
      <c r="I339" s="313"/>
      <c r="J339" s="313"/>
      <c r="K339" s="313"/>
      <c r="L339" s="313"/>
      <c r="M339" s="141"/>
      <c r="N339" s="141">
        <v>0</v>
      </c>
      <c r="O339" s="226" t="s">
        <v>2467</v>
      </c>
    </row>
    <row r="340" spans="1:15" ht="105" x14ac:dyDescent="0.25">
      <c r="A340" s="405"/>
      <c r="B340" s="363"/>
      <c r="C340" s="13" t="s">
        <v>1573</v>
      </c>
      <c r="D340" s="131">
        <v>2019</v>
      </c>
      <c r="E340" s="306">
        <v>12.5</v>
      </c>
      <c r="F340" s="306"/>
      <c r="G340" s="306">
        <v>12.5</v>
      </c>
      <c r="H340" s="306">
        <v>12.5</v>
      </c>
      <c r="I340" s="306"/>
      <c r="J340" s="306"/>
      <c r="K340" s="306"/>
      <c r="L340" s="306"/>
      <c r="M340" s="131"/>
      <c r="N340" s="131">
        <v>0</v>
      </c>
      <c r="O340" s="229" t="s">
        <v>2467</v>
      </c>
    </row>
    <row r="341" spans="1:15" ht="90" x14ac:dyDescent="0.25">
      <c r="A341" s="405"/>
      <c r="B341" s="363"/>
      <c r="C341" s="13" t="s">
        <v>1574</v>
      </c>
      <c r="D341" s="131">
        <v>2019</v>
      </c>
      <c r="E341" s="306">
        <v>12.5</v>
      </c>
      <c r="F341" s="306"/>
      <c r="G341" s="306">
        <v>12.5</v>
      </c>
      <c r="H341" s="306">
        <v>12.5</v>
      </c>
      <c r="I341" s="306"/>
      <c r="J341" s="306"/>
      <c r="K341" s="306"/>
      <c r="L341" s="306"/>
      <c r="M341" s="131"/>
      <c r="N341" s="131">
        <v>0</v>
      </c>
      <c r="O341" s="229" t="s">
        <v>2467</v>
      </c>
    </row>
    <row r="342" spans="1:15" ht="105" x14ac:dyDescent="0.25">
      <c r="A342" s="405"/>
      <c r="B342" s="363"/>
      <c r="C342" s="13" t="s">
        <v>1575</v>
      </c>
      <c r="D342" s="131">
        <v>2019</v>
      </c>
      <c r="E342" s="306">
        <v>12.5</v>
      </c>
      <c r="F342" s="306"/>
      <c r="G342" s="306">
        <v>12.5</v>
      </c>
      <c r="H342" s="306">
        <v>12.5</v>
      </c>
      <c r="I342" s="306"/>
      <c r="J342" s="306"/>
      <c r="K342" s="306"/>
      <c r="L342" s="306"/>
      <c r="M342" s="131"/>
      <c r="N342" s="131">
        <v>0</v>
      </c>
      <c r="O342" s="229" t="s">
        <v>2467</v>
      </c>
    </row>
    <row r="343" spans="1:15" ht="90" x14ac:dyDescent="0.25">
      <c r="A343" s="405"/>
      <c r="B343" s="363"/>
      <c r="C343" s="13" t="s">
        <v>1576</v>
      </c>
      <c r="D343" s="131">
        <v>2019</v>
      </c>
      <c r="E343" s="306">
        <v>12.5</v>
      </c>
      <c r="F343" s="306"/>
      <c r="G343" s="306">
        <v>12.5</v>
      </c>
      <c r="H343" s="306">
        <v>12.5</v>
      </c>
      <c r="I343" s="306"/>
      <c r="J343" s="306"/>
      <c r="K343" s="306"/>
      <c r="L343" s="306"/>
      <c r="M343" s="131"/>
      <c r="N343" s="131">
        <v>0</v>
      </c>
      <c r="O343" s="229" t="s">
        <v>2467</v>
      </c>
    </row>
    <row r="344" spans="1:15" ht="105" x14ac:dyDescent="0.25">
      <c r="A344" s="405"/>
      <c r="B344" s="363"/>
      <c r="C344" s="13" t="s">
        <v>1577</v>
      </c>
      <c r="D344" s="131">
        <v>2019</v>
      </c>
      <c r="E344" s="306">
        <v>8</v>
      </c>
      <c r="F344" s="306"/>
      <c r="G344" s="306">
        <v>8</v>
      </c>
      <c r="H344" s="306">
        <v>8</v>
      </c>
      <c r="I344" s="306"/>
      <c r="J344" s="306"/>
      <c r="K344" s="306"/>
      <c r="L344" s="306"/>
      <c r="M344" s="131"/>
      <c r="N344" s="131">
        <v>0</v>
      </c>
      <c r="O344" s="229" t="s">
        <v>2467</v>
      </c>
    </row>
    <row r="345" spans="1:15" ht="105" x14ac:dyDescent="0.25">
      <c r="A345" s="405"/>
      <c r="B345" s="363"/>
      <c r="C345" s="13" t="s">
        <v>1578</v>
      </c>
      <c r="D345" s="131">
        <v>2019</v>
      </c>
      <c r="E345" s="306">
        <v>9</v>
      </c>
      <c r="F345" s="306"/>
      <c r="G345" s="306">
        <v>9</v>
      </c>
      <c r="H345" s="306">
        <v>9</v>
      </c>
      <c r="I345" s="306"/>
      <c r="J345" s="306"/>
      <c r="K345" s="306"/>
      <c r="L345" s="306"/>
      <c r="M345" s="131"/>
      <c r="N345" s="131">
        <v>0</v>
      </c>
      <c r="O345" s="229" t="s">
        <v>2467</v>
      </c>
    </row>
    <row r="346" spans="1:15" ht="105" x14ac:dyDescent="0.25">
      <c r="A346" s="405"/>
      <c r="B346" s="363"/>
      <c r="C346" s="13" t="s">
        <v>1579</v>
      </c>
      <c r="D346" s="131">
        <v>2019</v>
      </c>
      <c r="E346" s="306">
        <v>8</v>
      </c>
      <c r="F346" s="306"/>
      <c r="G346" s="306">
        <v>8</v>
      </c>
      <c r="H346" s="306">
        <v>8</v>
      </c>
      <c r="I346" s="306"/>
      <c r="J346" s="306"/>
      <c r="K346" s="306"/>
      <c r="L346" s="306"/>
      <c r="M346" s="131"/>
      <c r="N346" s="131">
        <v>0</v>
      </c>
      <c r="O346" s="229" t="s">
        <v>2467</v>
      </c>
    </row>
    <row r="347" spans="1:15" ht="60.75" thickBot="1" x14ac:dyDescent="0.3">
      <c r="A347" s="407"/>
      <c r="B347" s="377"/>
      <c r="C347" s="15" t="s">
        <v>1580</v>
      </c>
      <c r="D347" s="132">
        <v>2019</v>
      </c>
      <c r="E347" s="307">
        <v>1110</v>
      </c>
      <c r="F347" s="307"/>
      <c r="G347" s="307">
        <v>1110</v>
      </c>
      <c r="H347" s="307">
        <v>710</v>
      </c>
      <c r="I347" s="307">
        <v>400</v>
      </c>
      <c r="J347" s="307"/>
      <c r="K347" s="307"/>
      <c r="L347" s="307"/>
      <c r="M347" s="132"/>
      <c r="N347" s="132">
        <v>0</v>
      </c>
      <c r="O347" s="227" t="s">
        <v>2467</v>
      </c>
    </row>
    <row r="348" spans="1:15" ht="90" x14ac:dyDescent="0.25">
      <c r="A348" s="404" t="s">
        <v>1581</v>
      </c>
      <c r="B348" s="362" t="s">
        <v>141</v>
      </c>
      <c r="C348" s="16" t="s">
        <v>1582</v>
      </c>
      <c r="D348" s="141">
        <v>2019</v>
      </c>
      <c r="E348" s="313">
        <v>40</v>
      </c>
      <c r="F348" s="313"/>
      <c r="G348" s="313">
        <v>40</v>
      </c>
      <c r="H348" s="313">
        <v>40</v>
      </c>
      <c r="I348" s="313"/>
      <c r="J348" s="313"/>
      <c r="K348" s="313"/>
      <c r="L348" s="313"/>
      <c r="M348" s="141"/>
      <c r="N348" s="141">
        <v>0</v>
      </c>
      <c r="O348" s="226" t="s">
        <v>2467</v>
      </c>
    </row>
    <row r="349" spans="1:15" ht="60.75" thickBot="1" x14ac:dyDescent="0.3">
      <c r="A349" s="407"/>
      <c r="B349" s="377"/>
      <c r="C349" s="15" t="s">
        <v>1583</v>
      </c>
      <c r="D349" s="132">
        <v>2019</v>
      </c>
      <c r="E349" s="307">
        <v>60</v>
      </c>
      <c r="F349" s="307"/>
      <c r="G349" s="307">
        <v>60</v>
      </c>
      <c r="H349" s="307">
        <v>60</v>
      </c>
      <c r="I349" s="307"/>
      <c r="J349" s="307"/>
      <c r="K349" s="307"/>
      <c r="L349" s="307"/>
      <c r="M349" s="132"/>
      <c r="N349" s="132">
        <v>0</v>
      </c>
      <c r="O349" s="227" t="s">
        <v>2467</v>
      </c>
    </row>
    <row r="350" spans="1:15" ht="180" x14ac:dyDescent="0.25">
      <c r="A350" s="404" t="s">
        <v>1584</v>
      </c>
      <c r="B350" s="362" t="s">
        <v>141</v>
      </c>
      <c r="C350" s="16" t="s">
        <v>1585</v>
      </c>
      <c r="D350" s="141">
        <v>2019</v>
      </c>
      <c r="E350" s="313">
        <v>140</v>
      </c>
      <c r="F350" s="313"/>
      <c r="G350" s="313">
        <v>140</v>
      </c>
      <c r="H350" s="313">
        <v>140</v>
      </c>
      <c r="I350" s="313"/>
      <c r="J350" s="313"/>
      <c r="K350" s="313"/>
      <c r="L350" s="313"/>
      <c r="M350" s="141"/>
      <c r="N350" s="141">
        <v>0</v>
      </c>
      <c r="O350" s="226" t="s">
        <v>2467</v>
      </c>
    </row>
    <row r="351" spans="1:15" ht="90.75" thickBot="1" x14ac:dyDescent="0.3">
      <c r="A351" s="407"/>
      <c r="B351" s="377"/>
      <c r="C351" s="15" t="s">
        <v>1586</v>
      </c>
      <c r="D351" s="132">
        <v>2019</v>
      </c>
      <c r="E351" s="307">
        <v>110</v>
      </c>
      <c r="F351" s="307"/>
      <c r="G351" s="307">
        <v>110</v>
      </c>
      <c r="H351" s="307">
        <v>110</v>
      </c>
      <c r="I351" s="307"/>
      <c r="J351" s="307"/>
      <c r="K351" s="307"/>
      <c r="L351" s="307"/>
      <c r="M351" s="132"/>
      <c r="N351" s="132">
        <v>0</v>
      </c>
      <c r="O351" s="227" t="s">
        <v>2467</v>
      </c>
    </row>
    <row r="352" spans="1:15" ht="90.75" thickBot="1" x14ac:dyDescent="0.3">
      <c r="A352" s="173" t="s">
        <v>1587</v>
      </c>
      <c r="B352" s="1" t="s">
        <v>141</v>
      </c>
      <c r="C352" s="46" t="s">
        <v>1588</v>
      </c>
      <c r="D352" s="11">
        <v>2019</v>
      </c>
      <c r="E352" s="324">
        <v>90</v>
      </c>
      <c r="F352" s="324"/>
      <c r="G352" s="324">
        <v>90</v>
      </c>
      <c r="H352" s="324">
        <v>90</v>
      </c>
      <c r="I352" s="324"/>
      <c r="J352" s="324"/>
      <c r="K352" s="324"/>
      <c r="L352" s="324"/>
      <c r="M352" s="11"/>
      <c r="N352" s="11">
        <v>0</v>
      </c>
      <c r="O352" s="228" t="s">
        <v>2467</v>
      </c>
    </row>
    <row r="353" spans="1:15" ht="60" x14ac:dyDescent="0.25">
      <c r="A353" s="404" t="s">
        <v>1589</v>
      </c>
      <c r="B353" s="362" t="s">
        <v>141</v>
      </c>
      <c r="C353" s="16" t="s">
        <v>1590</v>
      </c>
      <c r="D353" s="141">
        <v>2019</v>
      </c>
      <c r="E353" s="313">
        <v>15</v>
      </c>
      <c r="F353" s="313"/>
      <c r="G353" s="313">
        <v>15</v>
      </c>
      <c r="H353" s="313">
        <v>15</v>
      </c>
      <c r="I353" s="313"/>
      <c r="J353" s="313"/>
      <c r="K353" s="313"/>
      <c r="L353" s="313"/>
      <c r="M353" s="141"/>
      <c r="N353" s="141">
        <v>0</v>
      </c>
      <c r="O353" s="226" t="s">
        <v>2467</v>
      </c>
    </row>
    <row r="354" spans="1:15" ht="75" x14ac:dyDescent="0.25">
      <c r="A354" s="405"/>
      <c r="B354" s="363"/>
      <c r="C354" s="13" t="s">
        <v>1591</v>
      </c>
      <c r="D354" s="131">
        <v>2019</v>
      </c>
      <c r="E354" s="306">
        <v>20</v>
      </c>
      <c r="F354" s="306"/>
      <c r="G354" s="306">
        <v>20</v>
      </c>
      <c r="H354" s="306">
        <v>20</v>
      </c>
      <c r="I354" s="306"/>
      <c r="J354" s="306"/>
      <c r="K354" s="306"/>
      <c r="L354" s="306"/>
      <c r="M354" s="131"/>
      <c r="N354" s="131">
        <v>0</v>
      </c>
      <c r="O354" s="229" t="s">
        <v>2467</v>
      </c>
    </row>
    <row r="355" spans="1:15" ht="75" x14ac:dyDescent="0.25">
      <c r="A355" s="405"/>
      <c r="B355" s="363"/>
      <c r="C355" s="13" t="s">
        <v>1592</v>
      </c>
      <c r="D355" s="131">
        <v>2019</v>
      </c>
      <c r="E355" s="306">
        <v>20</v>
      </c>
      <c r="F355" s="306"/>
      <c r="G355" s="306">
        <v>20</v>
      </c>
      <c r="H355" s="306">
        <v>20</v>
      </c>
      <c r="I355" s="306"/>
      <c r="J355" s="306"/>
      <c r="K355" s="306"/>
      <c r="L355" s="306"/>
      <c r="M355" s="131"/>
      <c r="N355" s="131">
        <v>0</v>
      </c>
      <c r="O355" s="229" t="s">
        <v>2467</v>
      </c>
    </row>
    <row r="356" spans="1:15" ht="60" x14ac:dyDescent="0.25">
      <c r="A356" s="405"/>
      <c r="B356" s="363"/>
      <c r="C356" s="13" t="s">
        <v>1593</v>
      </c>
      <c r="D356" s="131">
        <v>2019</v>
      </c>
      <c r="E356" s="306">
        <v>25</v>
      </c>
      <c r="F356" s="306"/>
      <c r="G356" s="306">
        <v>25</v>
      </c>
      <c r="H356" s="306">
        <v>25</v>
      </c>
      <c r="I356" s="306"/>
      <c r="J356" s="306"/>
      <c r="K356" s="306"/>
      <c r="L356" s="306"/>
      <c r="M356" s="131"/>
      <c r="N356" s="131">
        <v>0</v>
      </c>
      <c r="O356" s="229" t="s">
        <v>2467</v>
      </c>
    </row>
    <row r="357" spans="1:15" ht="60.75" thickBot="1" x14ac:dyDescent="0.3">
      <c r="A357" s="407"/>
      <c r="B357" s="377"/>
      <c r="C357" s="15" t="s">
        <v>1594</v>
      </c>
      <c r="D357" s="132">
        <v>2019</v>
      </c>
      <c r="E357" s="307">
        <v>50</v>
      </c>
      <c r="F357" s="307"/>
      <c r="G357" s="307">
        <v>50</v>
      </c>
      <c r="H357" s="307">
        <v>50</v>
      </c>
      <c r="I357" s="307"/>
      <c r="J357" s="307"/>
      <c r="K357" s="307"/>
      <c r="L357" s="307"/>
      <c r="M357" s="132"/>
      <c r="N357" s="132">
        <v>0</v>
      </c>
      <c r="O357" s="227" t="s">
        <v>2467</v>
      </c>
    </row>
    <row r="358" spans="1:15" ht="90" x14ac:dyDescent="0.25">
      <c r="A358" s="404" t="s">
        <v>1595</v>
      </c>
      <c r="B358" s="362" t="s">
        <v>141</v>
      </c>
      <c r="C358" s="16" t="s">
        <v>1596</v>
      </c>
      <c r="D358" s="141">
        <v>2019</v>
      </c>
      <c r="E358" s="313">
        <v>50</v>
      </c>
      <c r="F358" s="313"/>
      <c r="G358" s="313">
        <v>50</v>
      </c>
      <c r="H358" s="313">
        <v>50</v>
      </c>
      <c r="I358" s="313"/>
      <c r="J358" s="313"/>
      <c r="K358" s="313"/>
      <c r="L358" s="313"/>
      <c r="M358" s="141"/>
      <c r="N358" s="141">
        <v>0</v>
      </c>
      <c r="O358" s="226" t="s">
        <v>2467</v>
      </c>
    </row>
    <row r="359" spans="1:15" ht="60" x14ac:dyDescent="0.25">
      <c r="A359" s="405"/>
      <c r="B359" s="363"/>
      <c r="C359" s="13" t="s">
        <v>1597</v>
      </c>
      <c r="D359" s="131">
        <v>2019</v>
      </c>
      <c r="E359" s="306">
        <v>40</v>
      </c>
      <c r="F359" s="306"/>
      <c r="G359" s="306">
        <v>40</v>
      </c>
      <c r="H359" s="306">
        <v>40</v>
      </c>
      <c r="I359" s="306"/>
      <c r="J359" s="306"/>
      <c r="K359" s="306"/>
      <c r="L359" s="306"/>
      <c r="M359" s="131"/>
      <c r="N359" s="131">
        <v>0</v>
      </c>
      <c r="O359" s="229" t="s">
        <v>2467</v>
      </c>
    </row>
    <row r="360" spans="1:15" ht="60" x14ac:dyDescent="0.25">
      <c r="A360" s="405"/>
      <c r="B360" s="363"/>
      <c r="C360" s="13" t="s">
        <v>1598</v>
      </c>
      <c r="D360" s="131">
        <v>2019</v>
      </c>
      <c r="E360" s="306">
        <v>40</v>
      </c>
      <c r="F360" s="306"/>
      <c r="G360" s="306">
        <v>40</v>
      </c>
      <c r="H360" s="306">
        <v>40</v>
      </c>
      <c r="I360" s="306"/>
      <c r="J360" s="306"/>
      <c r="K360" s="306"/>
      <c r="L360" s="306"/>
      <c r="M360" s="131"/>
      <c r="N360" s="131">
        <v>0</v>
      </c>
      <c r="O360" s="229" t="s">
        <v>2467</v>
      </c>
    </row>
    <row r="361" spans="1:15" ht="60" x14ac:dyDescent="0.25">
      <c r="A361" s="405"/>
      <c r="B361" s="363"/>
      <c r="C361" s="13" t="s">
        <v>1599</v>
      </c>
      <c r="D361" s="131">
        <v>2019</v>
      </c>
      <c r="E361" s="306">
        <v>40</v>
      </c>
      <c r="F361" s="306"/>
      <c r="G361" s="306">
        <v>40</v>
      </c>
      <c r="H361" s="306">
        <v>40</v>
      </c>
      <c r="I361" s="306"/>
      <c r="J361" s="306"/>
      <c r="K361" s="306"/>
      <c r="L361" s="306"/>
      <c r="M361" s="131"/>
      <c r="N361" s="131">
        <v>0</v>
      </c>
      <c r="O361" s="229" t="s">
        <v>2467</v>
      </c>
    </row>
    <row r="362" spans="1:15" ht="60" x14ac:dyDescent="0.25">
      <c r="A362" s="405"/>
      <c r="B362" s="363"/>
      <c r="C362" s="13" t="s">
        <v>1600</v>
      </c>
      <c r="D362" s="131">
        <v>2019</v>
      </c>
      <c r="E362" s="306">
        <v>40</v>
      </c>
      <c r="F362" s="306"/>
      <c r="G362" s="306">
        <v>40</v>
      </c>
      <c r="H362" s="306">
        <v>40</v>
      </c>
      <c r="I362" s="306"/>
      <c r="J362" s="306"/>
      <c r="K362" s="306"/>
      <c r="L362" s="306"/>
      <c r="M362" s="131"/>
      <c r="N362" s="131">
        <v>0</v>
      </c>
      <c r="O362" s="229" t="s">
        <v>2467</v>
      </c>
    </row>
    <row r="363" spans="1:15" ht="60.75" thickBot="1" x14ac:dyDescent="0.3">
      <c r="A363" s="407"/>
      <c r="B363" s="377"/>
      <c r="C363" s="15" t="s">
        <v>1601</v>
      </c>
      <c r="D363" s="132">
        <v>2019</v>
      </c>
      <c r="E363" s="307">
        <v>152</v>
      </c>
      <c r="F363" s="307"/>
      <c r="G363" s="307">
        <v>152</v>
      </c>
      <c r="H363" s="307">
        <v>152</v>
      </c>
      <c r="I363" s="307"/>
      <c r="J363" s="307"/>
      <c r="K363" s="307"/>
      <c r="L363" s="307"/>
      <c r="M363" s="132"/>
      <c r="N363" s="132">
        <v>0</v>
      </c>
      <c r="O363" s="227" t="s">
        <v>2467</v>
      </c>
    </row>
    <row r="364" spans="1:15" ht="75" x14ac:dyDescent="0.25">
      <c r="A364" s="174" t="s">
        <v>1602</v>
      </c>
      <c r="B364" s="149" t="s">
        <v>141</v>
      </c>
      <c r="C364" s="120" t="s">
        <v>1603</v>
      </c>
      <c r="D364" s="167">
        <v>2019</v>
      </c>
      <c r="E364" s="323">
        <v>50</v>
      </c>
      <c r="F364" s="323"/>
      <c r="G364" s="323">
        <v>50</v>
      </c>
      <c r="H364" s="323">
        <v>50</v>
      </c>
      <c r="I364" s="323"/>
      <c r="J364" s="323"/>
      <c r="K364" s="323"/>
      <c r="L364" s="323"/>
      <c r="M364" s="167"/>
      <c r="N364" s="167">
        <v>0</v>
      </c>
      <c r="O364" s="236" t="s">
        <v>2467</v>
      </c>
    </row>
    <row r="365" spans="1:15" ht="28.5" customHeight="1" x14ac:dyDescent="0.25">
      <c r="A365" s="473" t="s">
        <v>2009</v>
      </c>
      <c r="B365" s="473"/>
      <c r="C365" s="473"/>
      <c r="D365" s="473"/>
      <c r="E365" s="473"/>
      <c r="F365" s="473"/>
      <c r="G365" s="473"/>
      <c r="H365" s="473"/>
      <c r="I365" s="473"/>
      <c r="J365" s="473"/>
      <c r="K365" s="473"/>
      <c r="L365" s="473"/>
      <c r="M365" s="473"/>
      <c r="N365" s="473"/>
      <c r="O365" s="473"/>
    </row>
    <row r="366" spans="1:15" ht="60" x14ac:dyDescent="0.25">
      <c r="A366" s="391" t="s">
        <v>1898</v>
      </c>
      <c r="B366" s="366" t="s">
        <v>141</v>
      </c>
      <c r="C366" s="98" t="s">
        <v>1899</v>
      </c>
      <c r="D366" s="57">
        <v>2019</v>
      </c>
      <c r="E366" s="322"/>
      <c r="F366" s="322"/>
      <c r="G366" s="320">
        <f t="shared" ref="G366:G372" si="6">H366+I366</f>
        <v>2054</v>
      </c>
      <c r="H366" s="322">
        <v>2000</v>
      </c>
      <c r="I366" s="322">
        <v>54</v>
      </c>
      <c r="J366" s="322"/>
      <c r="K366" s="322"/>
      <c r="L366" s="322"/>
      <c r="M366" s="175"/>
      <c r="N366" s="175">
        <f t="shared" ref="N366:N372" si="7">K366/G366</f>
        <v>0</v>
      </c>
      <c r="O366" s="241" t="s">
        <v>1900</v>
      </c>
    </row>
    <row r="367" spans="1:15" ht="75" x14ac:dyDescent="0.25">
      <c r="A367" s="392"/>
      <c r="B367" s="363"/>
      <c r="C367" s="13" t="s">
        <v>1901</v>
      </c>
      <c r="D367" s="29">
        <v>2019</v>
      </c>
      <c r="E367" s="312"/>
      <c r="F367" s="312"/>
      <c r="G367" s="306">
        <f t="shared" si="6"/>
        <v>814.84799999999996</v>
      </c>
      <c r="H367" s="312">
        <v>814.84799999999996</v>
      </c>
      <c r="I367" s="312"/>
      <c r="J367" s="312"/>
      <c r="K367" s="312"/>
      <c r="L367" s="312"/>
      <c r="M367" s="176"/>
      <c r="N367" s="176">
        <f t="shared" si="7"/>
        <v>0</v>
      </c>
      <c r="O367" s="242" t="s">
        <v>1900</v>
      </c>
    </row>
    <row r="368" spans="1:15" ht="150" x14ac:dyDescent="0.25">
      <c r="A368" s="392"/>
      <c r="B368" s="363"/>
      <c r="C368" s="13" t="s">
        <v>1902</v>
      </c>
      <c r="D368" s="29">
        <v>2019</v>
      </c>
      <c r="E368" s="312"/>
      <c r="F368" s="312"/>
      <c r="G368" s="306">
        <f t="shared" si="6"/>
        <v>200</v>
      </c>
      <c r="H368" s="312">
        <v>200</v>
      </c>
      <c r="I368" s="312"/>
      <c r="J368" s="312"/>
      <c r="K368" s="312"/>
      <c r="L368" s="312"/>
      <c r="M368" s="176"/>
      <c r="N368" s="176">
        <f t="shared" si="7"/>
        <v>0</v>
      </c>
      <c r="O368" s="242" t="s">
        <v>1900</v>
      </c>
    </row>
    <row r="369" spans="1:15" ht="75" x14ac:dyDescent="0.25">
      <c r="A369" s="392"/>
      <c r="B369" s="363" t="s">
        <v>2632</v>
      </c>
      <c r="C369" s="13" t="s">
        <v>1903</v>
      </c>
      <c r="D369" s="29" t="s">
        <v>2452</v>
      </c>
      <c r="E369" s="312"/>
      <c r="F369" s="312">
        <v>1253</v>
      </c>
      <c r="G369" s="306">
        <f t="shared" si="6"/>
        <v>1290.5999999999999</v>
      </c>
      <c r="H369" s="312">
        <v>1253</v>
      </c>
      <c r="I369" s="312">
        <v>37.6</v>
      </c>
      <c r="J369" s="312"/>
      <c r="K369" s="312"/>
      <c r="L369" s="312"/>
      <c r="M369" s="176"/>
      <c r="N369" s="176">
        <f t="shared" si="7"/>
        <v>0</v>
      </c>
      <c r="O369" s="243" t="s">
        <v>2666</v>
      </c>
    </row>
    <row r="370" spans="1:15" ht="60" x14ac:dyDescent="0.25">
      <c r="A370" s="392"/>
      <c r="B370" s="363"/>
      <c r="C370" s="13" t="s">
        <v>1904</v>
      </c>
      <c r="D370" s="29" t="s">
        <v>2452</v>
      </c>
      <c r="E370" s="312"/>
      <c r="F370" s="312">
        <v>41.611190000000001</v>
      </c>
      <c r="G370" s="306">
        <f t="shared" si="6"/>
        <v>42.858999999999995</v>
      </c>
      <c r="H370" s="312">
        <v>41.610999999999997</v>
      </c>
      <c r="I370" s="312">
        <v>1.248</v>
      </c>
      <c r="J370" s="312"/>
      <c r="K370" s="312">
        <f>15.27602+0.45828</f>
        <v>15.734300000000001</v>
      </c>
      <c r="L370" s="312"/>
      <c r="M370" s="176"/>
      <c r="N370" s="176">
        <f t="shared" si="7"/>
        <v>0.36711775823047677</v>
      </c>
      <c r="O370" s="243" t="s">
        <v>2666</v>
      </c>
    </row>
    <row r="371" spans="1:15" ht="90" x14ac:dyDescent="0.25">
      <c r="A371" s="392"/>
      <c r="B371" s="363"/>
      <c r="C371" s="13" t="s">
        <v>1905</v>
      </c>
      <c r="D371" s="29" t="s">
        <v>2452</v>
      </c>
      <c r="E371" s="312"/>
      <c r="F371" s="312">
        <v>41.611190000000001</v>
      </c>
      <c r="G371" s="306">
        <f t="shared" si="6"/>
        <v>42.86</v>
      </c>
      <c r="H371" s="312">
        <v>41.610999999999997</v>
      </c>
      <c r="I371" s="312">
        <v>1.2490000000000001</v>
      </c>
      <c r="J371" s="312"/>
      <c r="K371" s="312">
        <f>15.27602+0.45828</f>
        <v>15.734300000000001</v>
      </c>
      <c r="L371" s="312"/>
      <c r="M371" s="176"/>
      <c r="N371" s="176">
        <f t="shared" si="7"/>
        <v>0.36710919272048531</v>
      </c>
      <c r="O371" s="243" t="s">
        <v>2666</v>
      </c>
    </row>
    <row r="372" spans="1:15" ht="90.75" thickBot="1" x14ac:dyDescent="0.3">
      <c r="A372" s="393"/>
      <c r="B372" s="377"/>
      <c r="C372" s="15" t="s">
        <v>1906</v>
      </c>
      <c r="D372" s="18" t="s">
        <v>2452</v>
      </c>
      <c r="E372" s="309">
        <v>1499.066</v>
      </c>
      <c r="F372" s="309">
        <v>1450.0719999999999</v>
      </c>
      <c r="G372" s="307">
        <f t="shared" si="6"/>
        <v>1435.192</v>
      </c>
      <c r="H372" s="309">
        <v>953.87699999999995</v>
      </c>
      <c r="I372" s="309">
        <v>481.315</v>
      </c>
      <c r="J372" s="309"/>
      <c r="K372" s="309">
        <v>668.86605999999995</v>
      </c>
      <c r="L372" s="309"/>
      <c r="M372" s="177">
        <f>(48.9936+G372)/E372</f>
        <v>0.99007355246533513</v>
      </c>
      <c r="N372" s="177">
        <f t="shared" si="7"/>
        <v>0.46604639657969105</v>
      </c>
      <c r="O372" s="244" t="s">
        <v>2666</v>
      </c>
    </row>
    <row r="373" spans="1:15" ht="60" x14ac:dyDescent="0.25">
      <c r="A373" s="394" t="s">
        <v>1907</v>
      </c>
      <c r="B373" s="362" t="s">
        <v>141</v>
      </c>
      <c r="C373" s="47" t="s">
        <v>1908</v>
      </c>
      <c r="D373" s="141">
        <v>2019</v>
      </c>
      <c r="E373" s="315">
        <v>4593.277</v>
      </c>
      <c r="F373" s="315">
        <v>4565.942</v>
      </c>
      <c r="G373" s="313">
        <f>H373+I373+J373</f>
        <v>1970</v>
      </c>
      <c r="H373" s="315">
        <v>1950</v>
      </c>
      <c r="I373" s="315">
        <v>20</v>
      </c>
      <c r="J373" s="315">
        <v>0</v>
      </c>
      <c r="K373" s="315">
        <v>0</v>
      </c>
      <c r="L373" s="315">
        <v>0</v>
      </c>
      <c r="M373" s="48">
        <f>K373/F373*100</f>
        <v>0</v>
      </c>
      <c r="N373" s="48">
        <f>L373/G373*100</f>
        <v>0</v>
      </c>
      <c r="O373" s="245" t="s">
        <v>1909</v>
      </c>
    </row>
    <row r="374" spans="1:15" ht="105.75" thickBot="1" x14ac:dyDescent="0.3">
      <c r="A374" s="393"/>
      <c r="B374" s="377"/>
      <c r="C374" s="49" t="s">
        <v>1910</v>
      </c>
      <c r="D374" s="132">
        <v>2019</v>
      </c>
      <c r="E374" s="335">
        <v>30600.248</v>
      </c>
      <c r="F374" s="335">
        <v>30600.248</v>
      </c>
      <c r="G374" s="307">
        <f>H374+I374+J374</f>
        <v>4050</v>
      </c>
      <c r="H374" s="335">
        <v>4050</v>
      </c>
      <c r="I374" s="335">
        <v>0</v>
      </c>
      <c r="J374" s="335">
        <v>0</v>
      </c>
      <c r="K374" s="335">
        <v>0</v>
      </c>
      <c r="L374" s="335">
        <v>0</v>
      </c>
      <c r="M374" s="50">
        <f>K374/F374*100</f>
        <v>0</v>
      </c>
      <c r="N374" s="50">
        <f>L374/G374*100</f>
        <v>0</v>
      </c>
      <c r="O374" s="246" t="s">
        <v>1900</v>
      </c>
    </row>
    <row r="375" spans="1:15" ht="60" x14ac:dyDescent="0.25">
      <c r="A375" s="394" t="s">
        <v>1911</v>
      </c>
      <c r="B375" s="136" t="s">
        <v>141</v>
      </c>
      <c r="C375" s="16" t="s">
        <v>1912</v>
      </c>
      <c r="D375" s="32" t="s">
        <v>2463</v>
      </c>
      <c r="E375" s="308">
        <v>4967.0709999999999</v>
      </c>
      <c r="F375" s="308">
        <v>0</v>
      </c>
      <c r="G375" s="308">
        <f>H375+I375</f>
        <v>1252.9369999999999</v>
      </c>
      <c r="H375" s="308">
        <v>1190</v>
      </c>
      <c r="I375" s="308">
        <v>62.936999999999998</v>
      </c>
      <c r="J375" s="308">
        <v>0</v>
      </c>
      <c r="K375" s="308">
        <v>0</v>
      </c>
      <c r="L375" s="308">
        <v>0</v>
      </c>
      <c r="M375" s="60">
        <v>0</v>
      </c>
      <c r="N375" s="17">
        <v>0</v>
      </c>
      <c r="O375" s="230" t="s">
        <v>2467</v>
      </c>
    </row>
    <row r="376" spans="1:15" ht="150.75" thickBot="1" x14ac:dyDescent="0.3">
      <c r="A376" s="401"/>
      <c r="B376" s="138" t="s">
        <v>2632</v>
      </c>
      <c r="C376" s="38" t="s">
        <v>1913</v>
      </c>
      <c r="D376" s="59" t="s">
        <v>2452</v>
      </c>
      <c r="E376" s="314">
        <v>1398.4</v>
      </c>
      <c r="F376" s="314">
        <v>149.03</v>
      </c>
      <c r="G376" s="314">
        <f>H376+I376</f>
        <v>149.03</v>
      </c>
      <c r="H376" s="314">
        <v>144.577</v>
      </c>
      <c r="I376" s="314">
        <v>4.4530000000000003</v>
      </c>
      <c r="J376" s="314">
        <v>0</v>
      </c>
      <c r="K376" s="314">
        <v>0</v>
      </c>
      <c r="L376" s="314">
        <v>8.91</v>
      </c>
      <c r="M376" s="178">
        <v>0</v>
      </c>
      <c r="N376" s="100">
        <v>6.2</v>
      </c>
      <c r="O376" s="247" t="s">
        <v>2467</v>
      </c>
    </row>
    <row r="377" spans="1:15" ht="90" x14ac:dyDescent="0.25">
      <c r="A377" s="394" t="s">
        <v>1914</v>
      </c>
      <c r="B377" s="362" t="s">
        <v>141</v>
      </c>
      <c r="C377" s="47" t="s">
        <v>1915</v>
      </c>
      <c r="D377" s="141">
        <v>2019</v>
      </c>
      <c r="E377" s="313">
        <v>50</v>
      </c>
      <c r="F377" s="313"/>
      <c r="G377" s="313">
        <v>50</v>
      </c>
      <c r="H377" s="313">
        <v>50</v>
      </c>
      <c r="I377" s="313"/>
      <c r="J377" s="313"/>
      <c r="K377" s="313"/>
      <c r="L377" s="313"/>
      <c r="M377" s="141"/>
      <c r="N377" s="141"/>
      <c r="O377" s="226" t="s">
        <v>2467</v>
      </c>
    </row>
    <row r="378" spans="1:15" ht="60" x14ac:dyDescent="0.25">
      <c r="A378" s="392"/>
      <c r="B378" s="363"/>
      <c r="C378" s="12" t="s">
        <v>1916</v>
      </c>
      <c r="D378" s="131">
        <v>2019</v>
      </c>
      <c r="E378" s="306">
        <v>25</v>
      </c>
      <c r="F378" s="306"/>
      <c r="G378" s="306">
        <v>25</v>
      </c>
      <c r="H378" s="306">
        <v>25</v>
      </c>
      <c r="I378" s="306"/>
      <c r="J378" s="306"/>
      <c r="K378" s="306"/>
      <c r="L378" s="306"/>
      <c r="M378" s="131"/>
      <c r="N378" s="131"/>
      <c r="O378" s="229" t="s">
        <v>2467</v>
      </c>
    </row>
    <row r="379" spans="1:15" ht="75" x14ac:dyDescent="0.25">
      <c r="A379" s="392"/>
      <c r="B379" s="363"/>
      <c r="C379" s="12" t="s">
        <v>1917</v>
      </c>
      <c r="D379" s="131">
        <v>2019</v>
      </c>
      <c r="E379" s="306">
        <v>70</v>
      </c>
      <c r="F379" s="306"/>
      <c r="G379" s="306">
        <v>70</v>
      </c>
      <c r="H379" s="306">
        <v>70</v>
      </c>
      <c r="I379" s="306"/>
      <c r="J379" s="306"/>
      <c r="K379" s="306"/>
      <c r="L379" s="306"/>
      <c r="M379" s="131"/>
      <c r="N379" s="131"/>
      <c r="O379" s="229" t="s">
        <v>2467</v>
      </c>
    </row>
    <row r="380" spans="1:15" ht="90" x14ac:dyDescent="0.25">
      <c r="A380" s="392"/>
      <c r="B380" s="363"/>
      <c r="C380" s="12" t="s">
        <v>1918</v>
      </c>
      <c r="D380" s="131">
        <v>2019</v>
      </c>
      <c r="E380" s="306">
        <v>15</v>
      </c>
      <c r="F380" s="306"/>
      <c r="G380" s="306">
        <v>15</v>
      </c>
      <c r="H380" s="306">
        <v>15</v>
      </c>
      <c r="I380" s="306"/>
      <c r="J380" s="306"/>
      <c r="K380" s="306"/>
      <c r="L380" s="306"/>
      <c r="M380" s="131"/>
      <c r="N380" s="131"/>
      <c r="O380" s="229" t="s">
        <v>2467</v>
      </c>
    </row>
    <row r="381" spans="1:15" ht="90" x14ac:dyDescent="0.25">
      <c r="A381" s="392"/>
      <c r="B381" s="363"/>
      <c r="C381" s="12" t="s">
        <v>1919</v>
      </c>
      <c r="D381" s="29">
        <v>2019</v>
      </c>
      <c r="E381" s="312">
        <v>15</v>
      </c>
      <c r="F381" s="312"/>
      <c r="G381" s="312">
        <v>15</v>
      </c>
      <c r="H381" s="312">
        <v>15</v>
      </c>
      <c r="I381" s="312"/>
      <c r="J381" s="312"/>
      <c r="K381" s="312"/>
      <c r="L381" s="312"/>
      <c r="M381" s="29"/>
      <c r="N381" s="29"/>
      <c r="O381" s="232" t="s">
        <v>2467</v>
      </c>
    </row>
    <row r="382" spans="1:15" ht="75" x14ac:dyDescent="0.25">
      <c r="A382" s="392"/>
      <c r="B382" s="363" t="s">
        <v>2632</v>
      </c>
      <c r="C382" s="12" t="s">
        <v>1920</v>
      </c>
      <c r="D382" s="29">
        <v>2019</v>
      </c>
      <c r="E382" s="312">
        <v>16</v>
      </c>
      <c r="F382" s="312">
        <v>16</v>
      </c>
      <c r="G382" s="312">
        <v>16</v>
      </c>
      <c r="H382" s="312">
        <v>16</v>
      </c>
      <c r="I382" s="312"/>
      <c r="J382" s="312"/>
      <c r="K382" s="312"/>
      <c r="L382" s="312">
        <v>16</v>
      </c>
      <c r="M382" s="29"/>
      <c r="N382" s="29">
        <v>100</v>
      </c>
      <c r="O382" s="232" t="s">
        <v>2467</v>
      </c>
    </row>
    <row r="383" spans="1:15" ht="135.75" thickBot="1" x14ac:dyDescent="0.3">
      <c r="A383" s="401"/>
      <c r="B383" s="372"/>
      <c r="C383" s="112" t="s">
        <v>1921</v>
      </c>
      <c r="D383" s="59">
        <v>2019</v>
      </c>
      <c r="E383" s="314">
        <v>48</v>
      </c>
      <c r="F383" s="314">
        <v>48</v>
      </c>
      <c r="G383" s="314">
        <v>48</v>
      </c>
      <c r="H383" s="314">
        <v>48</v>
      </c>
      <c r="I383" s="314"/>
      <c r="J383" s="314"/>
      <c r="K383" s="314"/>
      <c r="L383" s="314">
        <v>48</v>
      </c>
      <c r="M383" s="59"/>
      <c r="N383" s="59">
        <v>100</v>
      </c>
      <c r="O383" s="247" t="s">
        <v>2467</v>
      </c>
    </row>
    <row r="384" spans="1:15" ht="195" x14ac:dyDescent="0.25">
      <c r="A384" s="394" t="s">
        <v>1922</v>
      </c>
      <c r="B384" s="362" t="s">
        <v>141</v>
      </c>
      <c r="C384" s="16" t="s">
        <v>1923</v>
      </c>
      <c r="D384" s="32">
        <v>2019</v>
      </c>
      <c r="E384" s="308">
        <v>186.02500000000001</v>
      </c>
      <c r="F384" s="308">
        <v>174.32900000000001</v>
      </c>
      <c r="G384" s="308">
        <v>150</v>
      </c>
      <c r="H384" s="308">
        <v>150</v>
      </c>
      <c r="I384" s="308">
        <v>0</v>
      </c>
      <c r="J384" s="308">
        <v>0</v>
      </c>
      <c r="K384" s="308" t="s">
        <v>2652</v>
      </c>
      <c r="L384" s="308" t="s">
        <v>2652</v>
      </c>
      <c r="M384" s="32">
        <v>100</v>
      </c>
      <c r="N384" s="32">
        <v>100</v>
      </c>
      <c r="O384" s="226" t="s">
        <v>1924</v>
      </c>
    </row>
    <row r="385" spans="1:15" ht="375" x14ac:dyDescent="0.25">
      <c r="A385" s="392"/>
      <c r="B385" s="363"/>
      <c r="C385" s="13" t="s">
        <v>1925</v>
      </c>
      <c r="D385" s="29">
        <v>2019</v>
      </c>
      <c r="E385" s="312">
        <v>138.524</v>
      </c>
      <c r="F385" s="312">
        <v>126.828</v>
      </c>
      <c r="G385" s="312">
        <v>100</v>
      </c>
      <c r="H385" s="312">
        <v>100</v>
      </c>
      <c r="I385" s="312">
        <v>0</v>
      </c>
      <c r="J385" s="312">
        <v>0</v>
      </c>
      <c r="K385" s="306" t="s">
        <v>1926</v>
      </c>
      <c r="L385" s="312" t="s">
        <v>2652</v>
      </c>
      <c r="M385" s="29">
        <v>100</v>
      </c>
      <c r="N385" s="29">
        <v>100</v>
      </c>
      <c r="O385" s="229" t="s">
        <v>1927</v>
      </c>
    </row>
    <row r="386" spans="1:15" ht="195.75" thickBot="1" x14ac:dyDescent="0.3">
      <c r="A386" s="401"/>
      <c r="B386" s="372"/>
      <c r="C386" s="38" t="s">
        <v>1928</v>
      </c>
      <c r="D386" s="59">
        <v>2019</v>
      </c>
      <c r="E386" s="314">
        <v>126.91200000000001</v>
      </c>
      <c r="F386" s="314">
        <v>115.26600000000001</v>
      </c>
      <c r="G386" s="314">
        <v>100</v>
      </c>
      <c r="H386" s="314">
        <v>100</v>
      </c>
      <c r="I386" s="314">
        <v>0</v>
      </c>
      <c r="J386" s="314">
        <v>0</v>
      </c>
      <c r="K386" s="314" t="s">
        <v>2652</v>
      </c>
      <c r="L386" s="314" t="s">
        <v>2652</v>
      </c>
      <c r="M386" s="59">
        <v>100</v>
      </c>
      <c r="N386" s="59">
        <v>100</v>
      </c>
      <c r="O386" s="233" t="s">
        <v>1929</v>
      </c>
    </row>
    <row r="387" spans="1:15" ht="75" x14ac:dyDescent="0.25">
      <c r="A387" s="394" t="s">
        <v>1930</v>
      </c>
      <c r="B387" s="362" t="s">
        <v>141</v>
      </c>
      <c r="C387" s="47" t="s">
        <v>1931</v>
      </c>
      <c r="D387" s="32">
        <v>2020</v>
      </c>
      <c r="E387" s="308"/>
      <c r="F387" s="308"/>
      <c r="G387" s="308">
        <f>H387+I387+J387</f>
        <v>50</v>
      </c>
      <c r="H387" s="315">
        <v>50</v>
      </c>
      <c r="I387" s="308"/>
      <c r="J387" s="308"/>
      <c r="K387" s="308"/>
      <c r="L387" s="308"/>
      <c r="M387" s="32"/>
      <c r="N387" s="32"/>
      <c r="O387" s="230" t="s">
        <v>2467</v>
      </c>
    </row>
    <row r="388" spans="1:15" ht="75" x14ac:dyDescent="0.25">
      <c r="A388" s="392"/>
      <c r="B388" s="363"/>
      <c r="C388" s="12" t="s">
        <v>1932</v>
      </c>
      <c r="D388" s="29">
        <v>2020</v>
      </c>
      <c r="E388" s="312"/>
      <c r="F388" s="312"/>
      <c r="G388" s="312">
        <f>H388+I388+J388</f>
        <v>10</v>
      </c>
      <c r="H388" s="316">
        <v>10</v>
      </c>
      <c r="I388" s="312"/>
      <c r="J388" s="312"/>
      <c r="K388" s="312"/>
      <c r="L388" s="312"/>
      <c r="M388" s="29"/>
      <c r="N388" s="29"/>
      <c r="O388" s="232" t="s">
        <v>2467</v>
      </c>
    </row>
    <row r="389" spans="1:15" ht="75" x14ac:dyDescent="0.25">
      <c r="A389" s="392"/>
      <c r="B389" s="363"/>
      <c r="C389" s="12" t="s">
        <v>1933</v>
      </c>
      <c r="D389" s="29">
        <v>2020</v>
      </c>
      <c r="E389" s="312"/>
      <c r="F389" s="312"/>
      <c r="G389" s="312">
        <f>H389+I389+J389</f>
        <v>25</v>
      </c>
      <c r="H389" s="316">
        <v>25</v>
      </c>
      <c r="I389" s="312"/>
      <c r="J389" s="312"/>
      <c r="K389" s="312"/>
      <c r="L389" s="312"/>
      <c r="M389" s="29"/>
      <c r="N389" s="29"/>
      <c r="O389" s="232" t="s">
        <v>2467</v>
      </c>
    </row>
    <row r="390" spans="1:15" ht="75" x14ac:dyDescent="0.25">
      <c r="A390" s="392"/>
      <c r="B390" s="363"/>
      <c r="C390" s="12" t="s">
        <v>1934</v>
      </c>
      <c r="D390" s="29">
        <v>2020</v>
      </c>
      <c r="E390" s="312"/>
      <c r="F390" s="312"/>
      <c r="G390" s="312">
        <f>H390+I390+J390</f>
        <v>20</v>
      </c>
      <c r="H390" s="316">
        <v>20</v>
      </c>
      <c r="I390" s="312"/>
      <c r="J390" s="312"/>
      <c r="K390" s="312"/>
      <c r="L390" s="312"/>
      <c r="M390" s="29"/>
      <c r="N390" s="29"/>
      <c r="O390" s="232" t="s">
        <v>2467</v>
      </c>
    </row>
    <row r="391" spans="1:15" ht="90.75" thickBot="1" x14ac:dyDescent="0.3">
      <c r="A391" s="401"/>
      <c r="B391" s="372"/>
      <c r="C391" s="112" t="s">
        <v>1935</v>
      </c>
      <c r="D391" s="59">
        <v>2020</v>
      </c>
      <c r="E391" s="314"/>
      <c r="F391" s="314"/>
      <c r="G391" s="314">
        <f>H391+I391+J391</f>
        <v>15</v>
      </c>
      <c r="H391" s="328">
        <v>15</v>
      </c>
      <c r="I391" s="314"/>
      <c r="J391" s="314"/>
      <c r="K391" s="314"/>
      <c r="L391" s="314"/>
      <c r="M391" s="59"/>
      <c r="N391" s="59"/>
      <c r="O391" s="247" t="s">
        <v>2467</v>
      </c>
    </row>
    <row r="392" spans="1:15" ht="60" x14ac:dyDescent="0.25">
      <c r="A392" s="394" t="s">
        <v>1936</v>
      </c>
      <c r="B392" s="362" t="s">
        <v>141</v>
      </c>
      <c r="C392" s="16" t="s">
        <v>1937</v>
      </c>
      <c r="D392" s="32">
        <v>2019</v>
      </c>
      <c r="E392" s="313">
        <v>2717.8069999999998</v>
      </c>
      <c r="F392" s="308"/>
      <c r="G392" s="313">
        <v>2717.8069999999998</v>
      </c>
      <c r="H392" s="313">
        <v>2717.8069999999998</v>
      </c>
      <c r="I392" s="313"/>
      <c r="J392" s="308"/>
      <c r="K392" s="308"/>
      <c r="L392" s="308">
        <f>30.564</f>
        <v>30.564</v>
      </c>
      <c r="M392" s="32"/>
      <c r="N392" s="17">
        <f>L392/G392*100</f>
        <v>1.1245831657656338</v>
      </c>
      <c r="O392" s="226" t="s">
        <v>1938</v>
      </c>
    </row>
    <row r="393" spans="1:15" ht="75" x14ac:dyDescent="0.25">
      <c r="A393" s="392"/>
      <c r="B393" s="363"/>
      <c r="C393" s="13" t="s">
        <v>1939</v>
      </c>
      <c r="D393" s="29">
        <v>2019</v>
      </c>
      <c r="E393" s="306">
        <v>3391.7840000000001</v>
      </c>
      <c r="F393" s="312"/>
      <c r="G393" s="306">
        <v>3391.7840000000001</v>
      </c>
      <c r="H393" s="306">
        <v>3391.7840000000001</v>
      </c>
      <c r="I393" s="306"/>
      <c r="J393" s="312"/>
      <c r="K393" s="312"/>
      <c r="L393" s="312">
        <v>30.914999999999999</v>
      </c>
      <c r="M393" s="29"/>
      <c r="N393" s="65">
        <f t="shared" ref="N393:N400" si="8">L393/G393*100</f>
        <v>0.91146723965912924</v>
      </c>
      <c r="O393" s="229" t="s">
        <v>1938</v>
      </c>
    </row>
    <row r="394" spans="1:15" ht="75" x14ac:dyDescent="0.25">
      <c r="A394" s="392"/>
      <c r="B394" s="363"/>
      <c r="C394" s="13" t="s">
        <v>1940</v>
      </c>
      <c r="D394" s="29">
        <v>2019</v>
      </c>
      <c r="E394" s="306">
        <v>886.697</v>
      </c>
      <c r="F394" s="312"/>
      <c r="G394" s="306">
        <v>886.697</v>
      </c>
      <c r="H394" s="306">
        <v>886.697</v>
      </c>
      <c r="I394" s="306"/>
      <c r="J394" s="312"/>
      <c r="K394" s="312"/>
      <c r="L394" s="312">
        <f>30+3.564</f>
        <v>33.564</v>
      </c>
      <c r="M394" s="29"/>
      <c r="N394" s="65">
        <f t="shared" si="8"/>
        <v>3.7852840372754168</v>
      </c>
      <c r="O394" s="232" t="s">
        <v>2467</v>
      </c>
    </row>
    <row r="395" spans="1:15" ht="90" x14ac:dyDescent="0.25">
      <c r="A395" s="392"/>
      <c r="B395" s="363"/>
      <c r="C395" s="13" t="s">
        <v>1941</v>
      </c>
      <c r="D395" s="29">
        <v>2019</v>
      </c>
      <c r="E395" s="306">
        <v>264.65300000000002</v>
      </c>
      <c r="F395" s="312"/>
      <c r="G395" s="306">
        <v>264.65300000000002</v>
      </c>
      <c r="H395" s="306">
        <v>264.65300000000002</v>
      </c>
      <c r="I395" s="306"/>
      <c r="J395" s="312"/>
      <c r="K395" s="312"/>
      <c r="L395" s="312">
        <f>27.24+3.564</f>
        <v>30.803999999999998</v>
      </c>
      <c r="M395" s="29"/>
      <c r="N395" s="65">
        <f t="shared" si="8"/>
        <v>11.639391958526826</v>
      </c>
      <c r="O395" s="232" t="s">
        <v>2467</v>
      </c>
    </row>
    <row r="396" spans="1:15" ht="60" x14ac:dyDescent="0.25">
      <c r="A396" s="392"/>
      <c r="B396" s="363"/>
      <c r="C396" s="13" t="s">
        <v>1942</v>
      </c>
      <c r="D396" s="29">
        <v>2019</v>
      </c>
      <c r="E396" s="306">
        <v>1489.7619999999999</v>
      </c>
      <c r="F396" s="312"/>
      <c r="G396" s="306">
        <v>1489.7619999999999</v>
      </c>
      <c r="H396" s="306">
        <v>1489.7619999999999</v>
      </c>
      <c r="I396" s="306"/>
      <c r="J396" s="312"/>
      <c r="K396" s="312"/>
      <c r="L396" s="312">
        <f>4.86+4.86</f>
        <v>9.7200000000000006</v>
      </c>
      <c r="M396" s="29"/>
      <c r="N396" s="65">
        <f t="shared" si="8"/>
        <v>0.65245321064706985</v>
      </c>
      <c r="O396" s="232" t="s">
        <v>2467</v>
      </c>
    </row>
    <row r="397" spans="1:15" ht="60" x14ac:dyDescent="0.25">
      <c r="A397" s="392"/>
      <c r="B397" s="363"/>
      <c r="C397" s="13" t="s">
        <v>1943</v>
      </c>
      <c r="D397" s="29">
        <v>2019</v>
      </c>
      <c r="E397" s="306">
        <v>977.60699999999997</v>
      </c>
      <c r="F397" s="312"/>
      <c r="G397" s="306">
        <v>977.60699999999997</v>
      </c>
      <c r="H397" s="306">
        <v>977.60699999999997</v>
      </c>
      <c r="I397" s="306"/>
      <c r="J397" s="312"/>
      <c r="K397" s="312"/>
      <c r="L397" s="312">
        <f>4.86+4.86</f>
        <v>9.7200000000000006</v>
      </c>
      <c r="M397" s="29"/>
      <c r="N397" s="65">
        <f t="shared" si="8"/>
        <v>0.99426456643620598</v>
      </c>
      <c r="O397" s="232" t="s">
        <v>2467</v>
      </c>
    </row>
    <row r="398" spans="1:15" ht="60" x14ac:dyDescent="0.25">
      <c r="A398" s="392"/>
      <c r="B398" s="363"/>
      <c r="C398" s="13" t="s">
        <v>1944</v>
      </c>
      <c r="D398" s="29">
        <v>2019</v>
      </c>
      <c r="E398" s="306">
        <v>604.28</v>
      </c>
      <c r="F398" s="312"/>
      <c r="G398" s="306">
        <v>604.28</v>
      </c>
      <c r="H398" s="306">
        <v>604.28</v>
      </c>
      <c r="I398" s="306"/>
      <c r="J398" s="312"/>
      <c r="K398" s="312"/>
      <c r="L398" s="312">
        <f>4.86+4.86</f>
        <v>9.7200000000000006</v>
      </c>
      <c r="M398" s="29"/>
      <c r="N398" s="65">
        <f t="shared" si="8"/>
        <v>1.6085258489441983</v>
      </c>
      <c r="O398" s="232" t="s">
        <v>2467</v>
      </c>
    </row>
    <row r="399" spans="1:15" ht="75" x14ac:dyDescent="0.25">
      <c r="A399" s="392"/>
      <c r="B399" s="363"/>
      <c r="C399" s="13" t="s">
        <v>1945</v>
      </c>
      <c r="D399" s="29">
        <v>2019</v>
      </c>
      <c r="E399" s="306">
        <v>825.70899999999995</v>
      </c>
      <c r="F399" s="312"/>
      <c r="G399" s="306">
        <v>825.70899999999995</v>
      </c>
      <c r="H399" s="306">
        <v>673.39400000000001</v>
      </c>
      <c r="I399" s="306">
        <f>G399-H399</f>
        <v>152.31499999999994</v>
      </c>
      <c r="J399" s="312"/>
      <c r="K399" s="312"/>
      <c r="L399" s="312">
        <f>4.86+4.86+4.86+786.546+16.08</f>
        <v>817.20600000000013</v>
      </c>
      <c r="M399" s="29"/>
      <c r="N399" s="65">
        <v>100</v>
      </c>
      <c r="O399" s="232" t="s">
        <v>2467</v>
      </c>
    </row>
    <row r="400" spans="1:15" ht="60.75" thickBot="1" x14ac:dyDescent="0.3">
      <c r="A400" s="401"/>
      <c r="B400" s="372"/>
      <c r="C400" s="38" t="s">
        <v>1946</v>
      </c>
      <c r="D400" s="59">
        <v>2019</v>
      </c>
      <c r="E400" s="319">
        <v>1162.6400000000001</v>
      </c>
      <c r="F400" s="314"/>
      <c r="G400" s="319">
        <v>1162.6400000000001</v>
      </c>
      <c r="H400" s="319">
        <v>1162.6400000000001</v>
      </c>
      <c r="I400" s="319"/>
      <c r="J400" s="314"/>
      <c r="K400" s="314"/>
      <c r="L400" s="314">
        <f>4.86+4.86</f>
        <v>9.7200000000000006</v>
      </c>
      <c r="M400" s="59"/>
      <c r="N400" s="100">
        <f t="shared" si="8"/>
        <v>0.83602834927406589</v>
      </c>
      <c r="O400" s="247" t="s">
        <v>2467</v>
      </c>
    </row>
    <row r="401" spans="1:15" ht="75" x14ac:dyDescent="0.25">
      <c r="A401" s="394" t="s">
        <v>1947</v>
      </c>
      <c r="B401" s="362" t="s">
        <v>141</v>
      </c>
      <c r="C401" s="16" t="s">
        <v>1948</v>
      </c>
      <c r="D401" s="32">
        <v>2019</v>
      </c>
      <c r="E401" s="308">
        <v>801.50900000000001</v>
      </c>
      <c r="F401" s="308"/>
      <c r="G401" s="313">
        <v>801.50900000000001</v>
      </c>
      <c r="H401" s="308">
        <v>801.50900000000001</v>
      </c>
      <c r="I401" s="308"/>
      <c r="J401" s="308"/>
      <c r="K401" s="308"/>
      <c r="L401" s="308"/>
      <c r="M401" s="179">
        <v>0.6</v>
      </c>
      <c r="N401" s="179">
        <v>0.6</v>
      </c>
      <c r="O401" s="248" t="s">
        <v>2467</v>
      </c>
    </row>
    <row r="402" spans="1:15" ht="90" x14ac:dyDescent="0.25">
      <c r="A402" s="392"/>
      <c r="B402" s="363"/>
      <c r="C402" s="13" t="s">
        <v>1949</v>
      </c>
      <c r="D402" s="29">
        <v>2019</v>
      </c>
      <c r="E402" s="312">
        <v>1109.92</v>
      </c>
      <c r="F402" s="312"/>
      <c r="G402" s="306">
        <v>1109.92</v>
      </c>
      <c r="H402" s="312">
        <v>1060</v>
      </c>
      <c r="I402" s="312">
        <v>49.92</v>
      </c>
      <c r="J402" s="312"/>
      <c r="K402" s="312"/>
      <c r="L402" s="312"/>
      <c r="M402" s="176">
        <v>0.5</v>
      </c>
      <c r="N402" s="176">
        <v>0.5</v>
      </c>
      <c r="O402" s="242" t="s">
        <v>2467</v>
      </c>
    </row>
    <row r="403" spans="1:15" ht="90" x14ac:dyDescent="0.25">
      <c r="A403" s="392"/>
      <c r="B403" s="363"/>
      <c r="C403" s="13" t="s">
        <v>1950</v>
      </c>
      <c r="D403" s="29">
        <v>2019</v>
      </c>
      <c r="E403" s="312">
        <v>1620</v>
      </c>
      <c r="F403" s="312"/>
      <c r="G403" s="306">
        <v>1620</v>
      </c>
      <c r="H403" s="312">
        <v>1620</v>
      </c>
      <c r="I403" s="312"/>
      <c r="J403" s="312"/>
      <c r="K403" s="312"/>
      <c r="L403" s="312"/>
      <c r="M403" s="176"/>
      <c r="N403" s="176"/>
      <c r="O403" s="242" t="s">
        <v>2654</v>
      </c>
    </row>
    <row r="404" spans="1:15" ht="75" x14ac:dyDescent="0.25">
      <c r="A404" s="392"/>
      <c r="B404" s="363"/>
      <c r="C404" s="13" t="s">
        <v>1951</v>
      </c>
      <c r="D404" s="29">
        <v>2019</v>
      </c>
      <c r="E404" s="312">
        <v>1849</v>
      </c>
      <c r="F404" s="312"/>
      <c r="G404" s="306">
        <v>1849</v>
      </c>
      <c r="H404" s="312">
        <v>1849</v>
      </c>
      <c r="I404" s="312"/>
      <c r="J404" s="312"/>
      <c r="K404" s="312"/>
      <c r="L404" s="312"/>
      <c r="M404" s="176"/>
      <c r="N404" s="176"/>
      <c r="O404" s="242" t="s">
        <v>2654</v>
      </c>
    </row>
    <row r="405" spans="1:15" ht="105" x14ac:dyDescent="0.25">
      <c r="A405" s="392"/>
      <c r="B405" s="363"/>
      <c r="C405" s="13" t="s">
        <v>1952</v>
      </c>
      <c r="D405" s="29">
        <v>2019</v>
      </c>
      <c r="E405" s="312">
        <v>13</v>
      </c>
      <c r="F405" s="312"/>
      <c r="G405" s="306">
        <v>13</v>
      </c>
      <c r="H405" s="312">
        <v>13</v>
      </c>
      <c r="I405" s="312"/>
      <c r="J405" s="312"/>
      <c r="K405" s="312"/>
      <c r="L405" s="312"/>
      <c r="M405" s="176"/>
      <c r="N405" s="176"/>
      <c r="O405" s="242" t="s">
        <v>2467</v>
      </c>
    </row>
    <row r="406" spans="1:15" ht="75" x14ac:dyDescent="0.25">
      <c r="A406" s="392"/>
      <c r="B406" s="363"/>
      <c r="C406" s="13" t="s">
        <v>1953</v>
      </c>
      <c r="D406" s="29">
        <v>2019</v>
      </c>
      <c r="E406" s="312">
        <v>225</v>
      </c>
      <c r="F406" s="312"/>
      <c r="G406" s="306">
        <v>225</v>
      </c>
      <c r="H406" s="312">
        <v>225</v>
      </c>
      <c r="I406" s="312"/>
      <c r="J406" s="312"/>
      <c r="K406" s="312"/>
      <c r="L406" s="312"/>
      <c r="M406" s="176"/>
      <c r="N406" s="176"/>
      <c r="O406" s="242" t="s">
        <v>2467</v>
      </c>
    </row>
    <row r="407" spans="1:15" ht="75" x14ac:dyDescent="0.25">
      <c r="A407" s="392"/>
      <c r="B407" s="363"/>
      <c r="C407" s="13" t="s">
        <v>1954</v>
      </c>
      <c r="D407" s="29">
        <v>2019</v>
      </c>
      <c r="E407" s="312">
        <v>20</v>
      </c>
      <c r="F407" s="312"/>
      <c r="G407" s="306">
        <v>20</v>
      </c>
      <c r="H407" s="312">
        <v>20</v>
      </c>
      <c r="I407" s="312"/>
      <c r="J407" s="312"/>
      <c r="K407" s="312"/>
      <c r="L407" s="312"/>
      <c r="M407" s="176"/>
      <c r="N407" s="176"/>
      <c r="O407" s="242" t="s">
        <v>2467</v>
      </c>
    </row>
    <row r="408" spans="1:15" ht="90" x14ac:dyDescent="0.25">
      <c r="A408" s="392"/>
      <c r="B408" s="363"/>
      <c r="C408" s="13" t="s">
        <v>1955</v>
      </c>
      <c r="D408" s="29">
        <v>2019</v>
      </c>
      <c r="E408" s="312">
        <v>303.13200000000001</v>
      </c>
      <c r="F408" s="312"/>
      <c r="G408" s="306">
        <v>303.13200000000001</v>
      </c>
      <c r="H408" s="312">
        <v>303.13200000000001</v>
      </c>
      <c r="I408" s="312"/>
      <c r="J408" s="312"/>
      <c r="K408" s="312"/>
      <c r="L408" s="312"/>
      <c r="M408" s="176"/>
      <c r="N408" s="176"/>
      <c r="O408" s="242" t="s">
        <v>2467</v>
      </c>
    </row>
    <row r="409" spans="1:15" ht="75" x14ac:dyDescent="0.25">
      <c r="A409" s="392"/>
      <c r="B409" s="363"/>
      <c r="C409" s="13" t="s">
        <v>1956</v>
      </c>
      <c r="D409" s="29">
        <v>2019</v>
      </c>
      <c r="E409" s="312">
        <v>85</v>
      </c>
      <c r="F409" s="312"/>
      <c r="G409" s="306">
        <v>85</v>
      </c>
      <c r="H409" s="312">
        <v>85</v>
      </c>
      <c r="I409" s="312"/>
      <c r="J409" s="312"/>
      <c r="K409" s="312"/>
      <c r="L409" s="312"/>
      <c r="M409" s="176">
        <v>0.5</v>
      </c>
      <c r="N409" s="176">
        <v>0.5</v>
      </c>
      <c r="O409" s="242" t="s">
        <v>2467</v>
      </c>
    </row>
    <row r="410" spans="1:15" ht="90" x14ac:dyDescent="0.25">
      <c r="A410" s="392"/>
      <c r="B410" s="363"/>
      <c r="C410" s="13" t="s">
        <v>1957</v>
      </c>
      <c r="D410" s="29">
        <v>2019</v>
      </c>
      <c r="E410" s="312">
        <v>105</v>
      </c>
      <c r="F410" s="312"/>
      <c r="G410" s="306">
        <v>105</v>
      </c>
      <c r="H410" s="312">
        <v>105</v>
      </c>
      <c r="I410" s="312"/>
      <c r="J410" s="312"/>
      <c r="K410" s="312"/>
      <c r="L410" s="312"/>
      <c r="M410" s="176"/>
      <c r="N410" s="176"/>
      <c r="O410" s="242" t="s">
        <v>2467</v>
      </c>
    </row>
    <row r="411" spans="1:15" ht="60" x14ac:dyDescent="0.25">
      <c r="A411" s="392"/>
      <c r="B411" s="363"/>
      <c r="C411" s="13" t="s">
        <v>1958</v>
      </c>
      <c r="D411" s="29">
        <v>2019</v>
      </c>
      <c r="E411" s="312">
        <v>45</v>
      </c>
      <c r="F411" s="312"/>
      <c r="G411" s="306">
        <v>45</v>
      </c>
      <c r="H411" s="312">
        <v>45</v>
      </c>
      <c r="I411" s="312"/>
      <c r="J411" s="312"/>
      <c r="K411" s="312"/>
      <c r="L411" s="312"/>
      <c r="M411" s="176"/>
      <c r="N411" s="176"/>
      <c r="O411" s="242" t="s">
        <v>2467</v>
      </c>
    </row>
    <row r="412" spans="1:15" ht="60.75" thickBot="1" x14ac:dyDescent="0.3">
      <c r="A412" s="401"/>
      <c r="B412" s="372"/>
      <c r="C412" s="38" t="s">
        <v>1959</v>
      </c>
      <c r="D412" s="59">
        <v>2019</v>
      </c>
      <c r="E412" s="314">
        <v>35</v>
      </c>
      <c r="F412" s="314"/>
      <c r="G412" s="319">
        <v>35</v>
      </c>
      <c r="H412" s="314">
        <v>35</v>
      </c>
      <c r="I412" s="314"/>
      <c r="J412" s="314"/>
      <c r="K412" s="314"/>
      <c r="L412" s="314"/>
      <c r="M412" s="180"/>
      <c r="N412" s="180"/>
      <c r="O412" s="249" t="s">
        <v>2467</v>
      </c>
    </row>
    <row r="413" spans="1:15" ht="120" x14ac:dyDescent="0.25">
      <c r="A413" s="394" t="s">
        <v>1960</v>
      </c>
      <c r="B413" s="362" t="s">
        <v>141</v>
      </c>
      <c r="C413" s="47" t="s">
        <v>1961</v>
      </c>
      <c r="D413" s="141">
        <v>2019</v>
      </c>
      <c r="E413" s="313">
        <v>1483.4110000000001</v>
      </c>
      <c r="F413" s="315">
        <v>1422.3920000000001</v>
      </c>
      <c r="G413" s="313">
        <v>1422.3920000000001</v>
      </c>
      <c r="H413" s="313">
        <v>1422.3920000000001</v>
      </c>
      <c r="I413" s="313"/>
      <c r="J413" s="313"/>
      <c r="K413" s="313"/>
      <c r="L413" s="313"/>
      <c r="M413" s="141"/>
      <c r="N413" s="141">
        <v>50</v>
      </c>
      <c r="O413" s="226" t="s">
        <v>2313</v>
      </c>
    </row>
    <row r="414" spans="1:15" ht="45" x14ac:dyDescent="0.25">
      <c r="A414" s="392"/>
      <c r="B414" s="363"/>
      <c r="C414" s="13" t="s">
        <v>1962</v>
      </c>
      <c r="D414" s="131">
        <v>2019</v>
      </c>
      <c r="E414" s="306">
        <v>2216.6469999999999</v>
      </c>
      <c r="F414" s="316">
        <v>2216.6469999999999</v>
      </c>
      <c r="G414" s="306">
        <v>2216.6469999999999</v>
      </c>
      <c r="H414" s="306">
        <v>2216.6469999999999</v>
      </c>
      <c r="I414" s="306"/>
      <c r="J414" s="306"/>
      <c r="K414" s="306"/>
      <c r="L414" s="306" t="s">
        <v>1963</v>
      </c>
      <c r="M414" s="131">
        <v>100</v>
      </c>
      <c r="N414" s="131">
        <v>100</v>
      </c>
      <c r="O414" s="229" t="s">
        <v>1964</v>
      </c>
    </row>
    <row r="415" spans="1:15" ht="60" x14ac:dyDescent="0.25">
      <c r="A415" s="392"/>
      <c r="B415" s="363"/>
      <c r="C415" s="13" t="s">
        <v>1965</v>
      </c>
      <c r="D415" s="131">
        <v>2019</v>
      </c>
      <c r="E415" s="306">
        <v>3450.2</v>
      </c>
      <c r="F415" s="316">
        <v>3450.2</v>
      </c>
      <c r="G415" s="306">
        <v>3450.2</v>
      </c>
      <c r="H415" s="306">
        <v>3450.2</v>
      </c>
      <c r="I415" s="306"/>
      <c r="J415" s="306"/>
      <c r="K415" s="306"/>
      <c r="L415" s="306"/>
      <c r="M415" s="131"/>
      <c r="N415" s="131">
        <v>100</v>
      </c>
      <c r="O415" s="229" t="s">
        <v>1964</v>
      </c>
    </row>
    <row r="416" spans="1:15" ht="75" x14ac:dyDescent="0.25">
      <c r="A416" s="392"/>
      <c r="B416" s="363"/>
      <c r="C416" s="12" t="s">
        <v>1966</v>
      </c>
      <c r="D416" s="134">
        <v>2019</v>
      </c>
      <c r="E416" s="306">
        <v>2330.1</v>
      </c>
      <c r="F416" s="316">
        <v>2330.1</v>
      </c>
      <c r="G416" s="306">
        <v>2330.1</v>
      </c>
      <c r="H416" s="306">
        <v>2330.1</v>
      </c>
      <c r="I416" s="306"/>
      <c r="J416" s="306"/>
      <c r="K416" s="306" t="s">
        <v>1967</v>
      </c>
      <c r="L416" s="306"/>
      <c r="M416" s="131"/>
      <c r="N416" s="131">
        <v>100</v>
      </c>
      <c r="O416" s="229" t="s">
        <v>1964</v>
      </c>
    </row>
    <row r="417" spans="1:15" ht="45" x14ac:dyDescent="0.25">
      <c r="A417" s="392"/>
      <c r="B417" s="363"/>
      <c r="C417" s="13" t="s">
        <v>1968</v>
      </c>
      <c r="D417" s="134">
        <v>2019</v>
      </c>
      <c r="E417" s="306">
        <v>2230</v>
      </c>
      <c r="F417" s="312">
        <v>2230</v>
      </c>
      <c r="G417" s="306">
        <v>2230</v>
      </c>
      <c r="H417" s="306">
        <v>2230</v>
      </c>
      <c r="I417" s="306"/>
      <c r="J417" s="306"/>
      <c r="K417" s="306"/>
      <c r="L417" s="306"/>
      <c r="M417" s="131"/>
      <c r="N417" s="131">
        <v>100</v>
      </c>
      <c r="O417" s="229" t="s">
        <v>1964</v>
      </c>
    </row>
    <row r="418" spans="1:15" ht="75" x14ac:dyDescent="0.25">
      <c r="A418" s="392"/>
      <c r="B418" s="363"/>
      <c r="C418" s="12" t="s">
        <v>1969</v>
      </c>
      <c r="D418" s="134">
        <v>2019</v>
      </c>
      <c r="E418" s="306">
        <v>913.84100000000001</v>
      </c>
      <c r="F418" s="306">
        <v>877.25900000000001</v>
      </c>
      <c r="G418" s="306">
        <v>877.25900000000001</v>
      </c>
      <c r="H418" s="306">
        <v>877.25900000000001</v>
      </c>
      <c r="I418" s="306"/>
      <c r="J418" s="306"/>
      <c r="K418" s="306"/>
      <c r="L418" s="306"/>
      <c r="M418" s="131"/>
      <c r="N418" s="131">
        <v>50</v>
      </c>
      <c r="O418" s="229" t="s">
        <v>2313</v>
      </c>
    </row>
    <row r="419" spans="1:15" ht="135" x14ac:dyDescent="0.25">
      <c r="A419" s="392"/>
      <c r="B419" s="363"/>
      <c r="C419" s="13" t="s">
        <v>1970</v>
      </c>
      <c r="D419" s="134">
        <v>2019</v>
      </c>
      <c r="E419" s="306">
        <v>1254.8800000000001</v>
      </c>
      <c r="F419" s="306">
        <v>1254.8800000000001</v>
      </c>
      <c r="G419" s="306">
        <v>1254.8800000000001</v>
      </c>
      <c r="H419" s="306">
        <v>1020.144</v>
      </c>
      <c r="I419" s="306">
        <v>234.73599999999999</v>
      </c>
      <c r="J419" s="306"/>
      <c r="K419" s="306" t="s">
        <v>1971</v>
      </c>
      <c r="L419" s="306">
        <v>1254.8800000000001</v>
      </c>
      <c r="M419" s="131">
        <v>100</v>
      </c>
      <c r="N419" s="131">
        <v>100</v>
      </c>
      <c r="O419" s="229" t="s">
        <v>2313</v>
      </c>
    </row>
    <row r="420" spans="1:15" ht="150.75" thickBot="1" x14ac:dyDescent="0.3">
      <c r="A420" s="393"/>
      <c r="B420" s="377"/>
      <c r="C420" s="15" t="s">
        <v>1972</v>
      </c>
      <c r="D420" s="132">
        <v>2019</v>
      </c>
      <c r="E420" s="307">
        <v>1499.6289999999999</v>
      </c>
      <c r="F420" s="309">
        <v>986.70799999999997</v>
      </c>
      <c r="G420" s="307">
        <v>1499.6289999999999</v>
      </c>
      <c r="H420" s="307">
        <v>986.70799999999997</v>
      </c>
      <c r="I420" s="307">
        <v>512.92100000000005</v>
      </c>
      <c r="J420" s="307"/>
      <c r="K420" s="307">
        <v>512.92100000000005</v>
      </c>
      <c r="L420" s="307">
        <v>1499.6289999999999</v>
      </c>
      <c r="M420" s="132">
        <v>100</v>
      </c>
      <c r="N420" s="132">
        <v>100</v>
      </c>
      <c r="O420" s="227" t="s">
        <v>2313</v>
      </c>
    </row>
    <row r="421" spans="1:15" ht="150.75" thickBot="1" x14ac:dyDescent="0.3">
      <c r="A421" s="181" t="s">
        <v>1973</v>
      </c>
      <c r="B421" s="149" t="s">
        <v>141</v>
      </c>
      <c r="C421" s="182" t="s">
        <v>1974</v>
      </c>
      <c r="D421" s="169">
        <v>2019</v>
      </c>
      <c r="E421" s="326">
        <v>15</v>
      </c>
      <c r="F421" s="326"/>
      <c r="G421" s="326">
        <v>15</v>
      </c>
      <c r="H421" s="326">
        <v>15</v>
      </c>
      <c r="I421" s="326"/>
      <c r="J421" s="326"/>
      <c r="K421" s="326"/>
      <c r="L421" s="326"/>
      <c r="M421" s="295"/>
      <c r="N421" s="295">
        <v>1</v>
      </c>
      <c r="O421" s="270" t="s">
        <v>1975</v>
      </c>
    </row>
    <row r="422" spans="1:15" ht="75.75" thickBot="1" x14ac:dyDescent="0.3">
      <c r="A422" s="181" t="s">
        <v>1976</v>
      </c>
      <c r="B422" s="149" t="s">
        <v>141</v>
      </c>
      <c r="C422" s="120" t="s">
        <v>1977</v>
      </c>
      <c r="D422" s="169">
        <v>2019</v>
      </c>
      <c r="E422" s="326">
        <v>299.68900000000002</v>
      </c>
      <c r="F422" s="326">
        <v>0</v>
      </c>
      <c r="G422" s="326">
        <f>H422+I422</f>
        <v>299.68900000000002</v>
      </c>
      <c r="H422" s="326">
        <v>270</v>
      </c>
      <c r="I422" s="326">
        <v>29.689</v>
      </c>
      <c r="J422" s="326">
        <v>0</v>
      </c>
      <c r="K422" s="326">
        <v>2.835</v>
      </c>
      <c r="L422" s="326">
        <v>2.835</v>
      </c>
      <c r="M422" s="169">
        <v>0</v>
      </c>
      <c r="N422" s="169">
        <v>1</v>
      </c>
      <c r="O422" s="270" t="s">
        <v>2467</v>
      </c>
    </row>
    <row r="423" spans="1:15" ht="210" x14ac:dyDescent="0.25">
      <c r="A423" s="394" t="s">
        <v>1978</v>
      </c>
      <c r="B423" s="362" t="s">
        <v>141</v>
      </c>
      <c r="C423" s="47" t="s">
        <v>1979</v>
      </c>
      <c r="D423" s="32">
        <v>2019</v>
      </c>
      <c r="E423" s="308">
        <v>234.46600000000001</v>
      </c>
      <c r="F423" s="308">
        <v>234.47</v>
      </c>
      <c r="G423" s="308">
        <v>234.47</v>
      </c>
      <c r="H423" s="308">
        <v>234.47</v>
      </c>
      <c r="I423" s="308">
        <v>0</v>
      </c>
      <c r="J423" s="308">
        <v>0</v>
      </c>
      <c r="K423" s="308">
        <v>0</v>
      </c>
      <c r="L423" s="308">
        <v>0</v>
      </c>
      <c r="M423" s="32">
        <v>50</v>
      </c>
      <c r="N423" s="32">
        <v>50</v>
      </c>
      <c r="O423" s="230" t="s">
        <v>2467</v>
      </c>
    </row>
    <row r="424" spans="1:15" ht="210" x14ac:dyDescent="0.25">
      <c r="A424" s="392"/>
      <c r="B424" s="363"/>
      <c r="C424" s="12" t="s">
        <v>1980</v>
      </c>
      <c r="D424" s="29">
        <v>2019</v>
      </c>
      <c r="E424" s="312">
        <v>237.732</v>
      </c>
      <c r="F424" s="312">
        <v>237.73</v>
      </c>
      <c r="G424" s="312">
        <v>237.73</v>
      </c>
      <c r="H424" s="312">
        <v>237.73</v>
      </c>
      <c r="I424" s="312">
        <v>0</v>
      </c>
      <c r="J424" s="312">
        <v>0</v>
      </c>
      <c r="K424" s="312">
        <v>0</v>
      </c>
      <c r="L424" s="312">
        <v>0</v>
      </c>
      <c r="M424" s="29">
        <v>50</v>
      </c>
      <c r="N424" s="29">
        <v>50</v>
      </c>
      <c r="O424" s="232" t="s">
        <v>2467</v>
      </c>
    </row>
    <row r="425" spans="1:15" ht="75" x14ac:dyDescent="0.25">
      <c r="A425" s="392"/>
      <c r="B425" s="363"/>
      <c r="C425" s="12" t="s">
        <v>1981</v>
      </c>
      <c r="D425" s="29">
        <v>2019</v>
      </c>
      <c r="E425" s="312">
        <v>127.386</v>
      </c>
      <c r="F425" s="312">
        <v>127.39</v>
      </c>
      <c r="G425" s="312">
        <v>127.39</v>
      </c>
      <c r="H425" s="312">
        <v>127.39</v>
      </c>
      <c r="I425" s="312">
        <v>0</v>
      </c>
      <c r="J425" s="312">
        <v>0</v>
      </c>
      <c r="K425" s="312">
        <v>0</v>
      </c>
      <c r="L425" s="312">
        <v>123.87</v>
      </c>
      <c r="M425" s="29">
        <v>100</v>
      </c>
      <c r="N425" s="29">
        <v>100</v>
      </c>
      <c r="O425" s="232" t="s">
        <v>2467</v>
      </c>
    </row>
    <row r="426" spans="1:15" ht="75" x14ac:dyDescent="0.25">
      <c r="A426" s="392"/>
      <c r="B426" s="363"/>
      <c r="C426" s="12" t="s">
        <v>1982</v>
      </c>
      <c r="D426" s="29">
        <v>2019</v>
      </c>
      <c r="E426" s="312">
        <v>134.077</v>
      </c>
      <c r="F426" s="312">
        <v>134.08000000000001</v>
      </c>
      <c r="G426" s="312">
        <v>134.08000000000001</v>
      </c>
      <c r="H426" s="312">
        <v>134.08000000000001</v>
      </c>
      <c r="I426" s="312">
        <v>0</v>
      </c>
      <c r="J426" s="312">
        <v>0</v>
      </c>
      <c r="K426" s="312">
        <v>0</v>
      </c>
      <c r="L426" s="312">
        <v>129.32400000000001</v>
      </c>
      <c r="M426" s="29">
        <v>50</v>
      </c>
      <c r="N426" s="29">
        <v>100</v>
      </c>
      <c r="O426" s="232" t="s">
        <v>2467</v>
      </c>
    </row>
    <row r="427" spans="1:15" ht="90.75" thickBot="1" x14ac:dyDescent="0.3">
      <c r="A427" s="393"/>
      <c r="B427" s="377"/>
      <c r="C427" s="15" t="s">
        <v>1983</v>
      </c>
      <c r="D427" s="18">
        <v>2019</v>
      </c>
      <c r="E427" s="309">
        <v>251.49100000000001</v>
      </c>
      <c r="F427" s="309">
        <v>251.49100000000001</v>
      </c>
      <c r="G427" s="309">
        <v>251.49</v>
      </c>
      <c r="H427" s="309">
        <v>251.49</v>
      </c>
      <c r="I427" s="309">
        <v>0</v>
      </c>
      <c r="J427" s="309">
        <v>0</v>
      </c>
      <c r="K427" s="309">
        <v>0</v>
      </c>
      <c r="L427" s="309"/>
      <c r="M427" s="18">
        <v>100</v>
      </c>
      <c r="N427" s="18">
        <v>100</v>
      </c>
      <c r="O427" s="231" t="s">
        <v>2467</v>
      </c>
    </row>
    <row r="428" spans="1:15" ht="150.75" thickBot="1" x14ac:dyDescent="0.3">
      <c r="A428" s="181" t="s">
        <v>1984</v>
      </c>
      <c r="B428" s="149" t="s">
        <v>141</v>
      </c>
      <c r="C428" s="182" t="s">
        <v>1985</v>
      </c>
      <c r="D428" s="51" t="s">
        <v>2479</v>
      </c>
      <c r="E428" s="336">
        <v>307</v>
      </c>
      <c r="F428" s="326">
        <v>0</v>
      </c>
      <c r="G428" s="326">
        <v>307</v>
      </c>
      <c r="H428" s="326">
        <v>307</v>
      </c>
      <c r="I428" s="326">
        <v>0</v>
      </c>
      <c r="J428" s="326">
        <v>0</v>
      </c>
      <c r="K428" s="326">
        <v>0</v>
      </c>
      <c r="L428" s="326">
        <v>0</v>
      </c>
      <c r="M428" s="183">
        <v>0</v>
      </c>
      <c r="N428" s="183">
        <v>0</v>
      </c>
      <c r="O428" s="236" t="s">
        <v>1986</v>
      </c>
    </row>
    <row r="429" spans="1:15" s="7" customFormat="1" ht="105" x14ac:dyDescent="0.25">
      <c r="A429" s="394" t="s">
        <v>1987</v>
      </c>
      <c r="B429" s="362" t="s">
        <v>141</v>
      </c>
      <c r="C429" s="16" t="s">
        <v>1988</v>
      </c>
      <c r="D429" s="141">
        <v>2019</v>
      </c>
      <c r="E429" s="313">
        <v>1489</v>
      </c>
      <c r="F429" s="313">
        <v>0</v>
      </c>
      <c r="G429" s="313">
        <v>1489</v>
      </c>
      <c r="H429" s="308">
        <v>1472.8</v>
      </c>
      <c r="I429" s="315">
        <v>16.2</v>
      </c>
      <c r="J429" s="313">
        <v>0</v>
      </c>
      <c r="K429" s="313">
        <v>0</v>
      </c>
      <c r="L429" s="313">
        <v>0</v>
      </c>
      <c r="M429" s="96">
        <v>0</v>
      </c>
      <c r="N429" s="96">
        <v>0</v>
      </c>
      <c r="O429" s="226" t="s">
        <v>2467</v>
      </c>
    </row>
    <row r="430" spans="1:15" s="7" customFormat="1" ht="75" x14ac:dyDescent="0.25">
      <c r="A430" s="392"/>
      <c r="B430" s="363"/>
      <c r="C430" s="13" t="s">
        <v>2701</v>
      </c>
      <c r="D430" s="131">
        <v>2019</v>
      </c>
      <c r="E430" s="306">
        <v>220</v>
      </c>
      <c r="F430" s="306">
        <v>0</v>
      </c>
      <c r="G430" s="306">
        <v>220</v>
      </c>
      <c r="H430" s="312">
        <v>220</v>
      </c>
      <c r="I430" s="316">
        <v>0</v>
      </c>
      <c r="J430" s="306">
        <v>0</v>
      </c>
      <c r="K430" s="306">
        <v>0</v>
      </c>
      <c r="L430" s="306">
        <v>0</v>
      </c>
      <c r="M430" s="95">
        <v>0</v>
      </c>
      <c r="N430" s="95">
        <v>0</v>
      </c>
      <c r="O430" s="229" t="s">
        <v>2467</v>
      </c>
    </row>
    <row r="431" spans="1:15" s="7" customFormat="1" ht="90" x14ac:dyDescent="0.25">
      <c r="A431" s="392"/>
      <c r="B431" s="363"/>
      <c r="C431" s="13" t="s">
        <v>1989</v>
      </c>
      <c r="D431" s="131">
        <v>2019</v>
      </c>
      <c r="E431" s="306">
        <v>229</v>
      </c>
      <c r="F431" s="306">
        <v>0</v>
      </c>
      <c r="G431" s="306">
        <v>229</v>
      </c>
      <c r="H431" s="312">
        <v>229</v>
      </c>
      <c r="I431" s="316">
        <v>0</v>
      </c>
      <c r="J431" s="306">
        <v>0</v>
      </c>
      <c r="K431" s="306">
        <v>0</v>
      </c>
      <c r="L431" s="306">
        <v>0</v>
      </c>
      <c r="M431" s="95">
        <v>0</v>
      </c>
      <c r="N431" s="95">
        <v>0</v>
      </c>
      <c r="O431" s="229" t="s">
        <v>2467</v>
      </c>
    </row>
    <row r="432" spans="1:15" s="7" customFormat="1" ht="90" x14ac:dyDescent="0.25">
      <c r="A432" s="392"/>
      <c r="B432" s="363"/>
      <c r="C432" s="13" t="s">
        <v>1990</v>
      </c>
      <c r="D432" s="131">
        <v>2019</v>
      </c>
      <c r="E432" s="306">
        <v>100</v>
      </c>
      <c r="F432" s="306">
        <v>0</v>
      </c>
      <c r="G432" s="306">
        <v>100</v>
      </c>
      <c r="H432" s="312">
        <v>100</v>
      </c>
      <c r="I432" s="316">
        <v>0</v>
      </c>
      <c r="J432" s="306">
        <v>0</v>
      </c>
      <c r="K432" s="306">
        <v>0</v>
      </c>
      <c r="L432" s="306">
        <v>0</v>
      </c>
      <c r="M432" s="95">
        <v>0</v>
      </c>
      <c r="N432" s="95">
        <v>0</v>
      </c>
      <c r="O432" s="229" t="s">
        <v>2467</v>
      </c>
    </row>
    <row r="433" spans="1:28" s="7" customFormat="1" ht="90" x14ac:dyDescent="0.25">
      <c r="A433" s="392"/>
      <c r="B433" s="363"/>
      <c r="C433" s="13" t="s">
        <v>1991</v>
      </c>
      <c r="D433" s="131">
        <v>2019</v>
      </c>
      <c r="E433" s="306">
        <v>100</v>
      </c>
      <c r="F433" s="306">
        <v>0</v>
      </c>
      <c r="G433" s="306">
        <v>100</v>
      </c>
      <c r="H433" s="312">
        <v>100</v>
      </c>
      <c r="I433" s="316">
        <v>0</v>
      </c>
      <c r="J433" s="306">
        <v>0</v>
      </c>
      <c r="K433" s="306">
        <v>0</v>
      </c>
      <c r="L433" s="306">
        <v>0</v>
      </c>
      <c r="M433" s="95">
        <v>0</v>
      </c>
      <c r="N433" s="95">
        <v>0</v>
      </c>
      <c r="O433" s="229" t="s">
        <v>2467</v>
      </c>
    </row>
    <row r="434" spans="1:28" s="7" customFormat="1" ht="75" x14ac:dyDescent="0.25">
      <c r="A434" s="392"/>
      <c r="B434" s="363"/>
      <c r="C434" s="13" t="s">
        <v>1992</v>
      </c>
      <c r="D434" s="131">
        <v>2019</v>
      </c>
      <c r="E434" s="306">
        <v>185</v>
      </c>
      <c r="F434" s="306">
        <v>0</v>
      </c>
      <c r="G434" s="306">
        <v>185</v>
      </c>
      <c r="H434" s="312">
        <v>185</v>
      </c>
      <c r="I434" s="316">
        <v>0</v>
      </c>
      <c r="J434" s="306">
        <v>0</v>
      </c>
      <c r="K434" s="306">
        <v>0</v>
      </c>
      <c r="L434" s="306">
        <v>0</v>
      </c>
      <c r="M434" s="95">
        <v>0</v>
      </c>
      <c r="N434" s="95">
        <v>0</v>
      </c>
      <c r="O434" s="229" t="s">
        <v>2467</v>
      </c>
    </row>
    <row r="435" spans="1:28" s="7" customFormat="1" ht="60" x14ac:dyDescent="0.25">
      <c r="A435" s="392"/>
      <c r="B435" s="363"/>
      <c r="C435" s="13" t="s">
        <v>1993</v>
      </c>
      <c r="D435" s="131">
        <v>2019</v>
      </c>
      <c r="E435" s="306">
        <v>1499</v>
      </c>
      <c r="F435" s="306">
        <v>0</v>
      </c>
      <c r="G435" s="306">
        <v>1499</v>
      </c>
      <c r="H435" s="312">
        <v>1482.8</v>
      </c>
      <c r="I435" s="316">
        <v>16.2</v>
      </c>
      <c r="J435" s="306">
        <v>0</v>
      </c>
      <c r="K435" s="306">
        <v>0</v>
      </c>
      <c r="L435" s="306">
        <v>0</v>
      </c>
      <c r="M435" s="95">
        <v>0</v>
      </c>
      <c r="N435" s="95">
        <v>0</v>
      </c>
      <c r="O435" s="229" t="s">
        <v>2467</v>
      </c>
    </row>
    <row r="436" spans="1:28" s="7" customFormat="1" ht="60" x14ac:dyDescent="0.25">
      <c r="A436" s="392"/>
      <c r="B436" s="363"/>
      <c r="C436" s="13" t="s">
        <v>1994</v>
      </c>
      <c r="D436" s="131">
        <v>2019</v>
      </c>
      <c r="E436" s="306">
        <v>1399</v>
      </c>
      <c r="F436" s="306">
        <v>0</v>
      </c>
      <c r="G436" s="306">
        <v>1399</v>
      </c>
      <c r="H436" s="312">
        <v>1382.8</v>
      </c>
      <c r="I436" s="316">
        <v>16.2</v>
      </c>
      <c r="J436" s="306">
        <v>0</v>
      </c>
      <c r="K436" s="306">
        <v>0</v>
      </c>
      <c r="L436" s="306">
        <v>0</v>
      </c>
      <c r="M436" s="95">
        <v>0</v>
      </c>
      <c r="N436" s="95">
        <v>0</v>
      </c>
      <c r="O436" s="229" t="s">
        <v>2467</v>
      </c>
    </row>
    <row r="437" spans="1:28" s="7" customFormat="1" ht="60" x14ac:dyDescent="0.25">
      <c r="A437" s="392"/>
      <c r="B437" s="363"/>
      <c r="C437" s="13" t="s">
        <v>1995</v>
      </c>
      <c r="D437" s="131">
        <v>2019</v>
      </c>
      <c r="E437" s="306">
        <v>1441.6</v>
      </c>
      <c r="F437" s="306">
        <v>0</v>
      </c>
      <c r="G437" s="306">
        <v>1441.6</v>
      </c>
      <c r="H437" s="312">
        <v>1422</v>
      </c>
      <c r="I437" s="316">
        <v>19.600000000000001</v>
      </c>
      <c r="J437" s="306">
        <v>0</v>
      </c>
      <c r="K437" s="306">
        <v>0</v>
      </c>
      <c r="L437" s="306">
        <v>0</v>
      </c>
      <c r="M437" s="95">
        <v>0</v>
      </c>
      <c r="N437" s="95">
        <v>0</v>
      </c>
      <c r="O437" s="229" t="s">
        <v>2467</v>
      </c>
    </row>
    <row r="438" spans="1:28" s="7" customFormat="1" ht="60" x14ac:dyDescent="0.25">
      <c r="A438" s="392"/>
      <c r="B438" s="363"/>
      <c r="C438" s="13" t="s">
        <v>1996</v>
      </c>
      <c r="D438" s="131">
        <v>2019</v>
      </c>
      <c r="E438" s="306">
        <v>900.77</v>
      </c>
      <c r="F438" s="306">
        <v>0</v>
      </c>
      <c r="G438" s="306">
        <v>900.77</v>
      </c>
      <c r="H438" s="312">
        <v>870.76700000000005</v>
      </c>
      <c r="I438" s="316">
        <v>30</v>
      </c>
      <c r="J438" s="306">
        <v>0</v>
      </c>
      <c r="K438" s="306">
        <v>0</v>
      </c>
      <c r="L438" s="306">
        <v>0</v>
      </c>
      <c r="M438" s="95">
        <v>0</v>
      </c>
      <c r="N438" s="95">
        <v>0</v>
      </c>
      <c r="O438" s="229" t="s">
        <v>2467</v>
      </c>
    </row>
    <row r="439" spans="1:28" s="7" customFormat="1" ht="60" x14ac:dyDescent="0.25">
      <c r="A439" s="392"/>
      <c r="B439" s="363"/>
      <c r="C439" s="13" t="s">
        <v>1997</v>
      </c>
      <c r="D439" s="131">
        <v>2019</v>
      </c>
      <c r="E439" s="306">
        <v>299</v>
      </c>
      <c r="F439" s="306">
        <v>0</v>
      </c>
      <c r="G439" s="306">
        <v>299</v>
      </c>
      <c r="H439" s="312">
        <v>299</v>
      </c>
      <c r="I439" s="316">
        <v>0</v>
      </c>
      <c r="J439" s="306">
        <v>0</v>
      </c>
      <c r="K439" s="306">
        <v>0</v>
      </c>
      <c r="L439" s="306">
        <v>0</v>
      </c>
      <c r="M439" s="95">
        <v>0</v>
      </c>
      <c r="N439" s="95">
        <v>0</v>
      </c>
      <c r="O439" s="229" t="s">
        <v>2467</v>
      </c>
    </row>
    <row r="440" spans="1:28" s="7" customFormat="1" ht="120" x14ac:dyDescent="0.25">
      <c r="A440" s="392"/>
      <c r="B440" s="363"/>
      <c r="C440" s="13" t="s">
        <v>1998</v>
      </c>
      <c r="D440" s="131">
        <v>2019</v>
      </c>
      <c r="E440" s="306">
        <v>100</v>
      </c>
      <c r="F440" s="306">
        <v>0</v>
      </c>
      <c r="G440" s="306">
        <v>100</v>
      </c>
      <c r="H440" s="312">
        <v>100</v>
      </c>
      <c r="I440" s="316">
        <v>0</v>
      </c>
      <c r="J440" s="306">
        <v>0</v>
      </c>
      <c r="K440" s="306">
        <v>0</v>
      </c>
      <c r="L440" s="306">
        <v>0</v>
      </c>
      <c r="M440" s="95">
        <v>0</v>
      </c>
      <c r="N440" s="95">
        <v>0</v>
      </c>
      <c r="O440" s="229" t="s">
        <v>2467</v>
      </c>
    </row>
    <row r="441" spans="1:28" s="7" customFormat="1" ht="45" x14ac:dyDescent="0.25">
      <c r="A441" s="392"/>
      <c r="B441" s="363"/>
      <c r="C441" s="13" t="s">
        <v>1999</v>
      </c>
      <c r="D441" s="131">
        <v>2019</v>
      </c>
      <c r="E441" s="306">
        <v>1463.32</v>
      </c>
      <c r="F441" s="306">
        <v>0</v>
      </c>
      <c r="G441" s="306">
        <v>1463.32</v>
      </c>
      <c r="H441" s="312">
        <v>1457.1220000000001</v>
      </c>
      <c r="I441" s="316">
        <v>6.2</v>
      </c>
      <c r="J441" s="306">
        <v>0</v>
      </c>
      <c r="K441" s="306">
        <v>0</v>
      </c>
      <c r="L441" s="306">
        <v>0</v>
      </c>
      <c r="M441" s="95">
        <v>0</v>
      </c>
      <c r="N441" s="95">
        <v>0</v>
      </c>
      <c r="O441" s="229" t="s">
        <v>2467</v>
      </c>
    </row>
    <row r="442" spans="1:28" s="7" customFormat="1" ht="60" x14ac:dyDescent="0.25">
      <c r="A442" s="392"/>
      <c r="B442" s="363"/>
      <c r="C442" s="13" t="s">
        <v>2000</v>
      </c>
      <c r="D442" s="131">
        <v>2019</v>
      </c>
      <c r="E442" s="306">
        <v>148.74</v>
      </c>
      <c r="F442" s="306">
        <v>0</v>
      </c>
      <c r="G442" s="306">
        <v>148.74</v>
      </c>
      <c r="H442" s="312">
        <v>148.74299999999999</v>
      </c>
      <c r="I442" s="316">
        <v>0</v>
      </c>
      <c r="J442" s="306">
        <v>0</v>
      </c>
      <c r="K442" s="306">
        <v>0</v>
      </c>
      <c r="L442" s="306">
        <v>0</v>
      </c>
      <c r="M442" s="95">
        <v>0</v>
      </c>
      <c r="N442" s="95">
        <v>0</v>
      </c>
      <c r="O442" s="229" t="s">
        <v>2467</v>
      </c>
    </row>
    <row r="443" spans="1:28" s="7" customFormat="1" ht="60" x14ac:dyDescent="0.25">
      <c r="A443" s="392"/>
      <c r="B443" s="363"/>
      <c r="C443" s="13" t="s">
        <v>2001</v>
      </c>
      <c r="D443" s="131">
        <v>2019</v>
      </c>
      <c r="E443" s="306">
        <v>89.12</v>
      </c>
      <c r="F443" s="306">
        <v>0</v>
      </c>
      <c r="G443" s="306">
        <v>89.12</v>
      </c>
      <c r="H443" s="312">
        <v>89.119</v>
      </c>
      <c r="I443" s="316">
        <v>0</v>
      </c>
      <c r="J443" s="306">
        <v>0</v>
      </c>
      <c r="K443" s="306">
        <v>0</v>
      </c>
      <c r="L443" s="306">
        <v>0</v>
      </c>
      <c r="M443" s="95">
        <v>0</v>
      </c>
      <c r="N443" s="95">
        <v>0</v>
      </c>
      <c r="O443" s="229" t="s">
        <v>2467</v>
      </c>
    </row>
    <row r="444" spans="1:28" s="7" customFormat="1" ht="120" x14ac:dyDescent="0.25">
      <c r="A444" s="392"/>
      <c r="B444" s="363"/>
      <c r="C444" s="13" t="s">
        <v>2002</v>
      </c>
      <c r="D444" s="131">
        <v>2019</v>
      </c>
      <c r="E444" s="306">
        <v>783.8</v>
      </c>
      <c r="F444" s="306">
        <v>0</v>
      </c>
      <c r="G444" s="306">
        <v>783.8</v>
      </c>
      <c r="H444" s="312">
        <v>783.8</v>
      </c>
      <c r="I444" s="316">
        <v>0</v>
      </c>
      <c r="J444" s="306">
        <v>0</v>
      </c>
      <c r="K444" s="306">
        <v>0</v>
      </c>
      <c r="L444" s="306">
        <v>0</v>
      </c>
      <c r="M444" s="95">
        <v>0</v>
      </c>
      <c r="N444" s="95">
        <v>0</v>
      </c>
      <c r="O444" s="229" t="s">
        <v>2467</v>
      </c>
    </row>
    <row r="445" spans="1:28" s="7" customFormat="1" ht="90" x14ac:dyDescent="0.25">
      <c r="A445" s="392"/>
      <c r="B445" s="363"/>
      <c r="C445" s="13" t="s">
        <v>2003</v>
      </c>
      <c r="D445" s="131">
        <v>2019</v>
      </c>
      <c r="E445" s="306">
        <v>291.52999999999997</v>
      </c>
      <c r="F445" s="306">
        <v>0</v>
      </c>
      <c r="G445" s="306">
        <v>291.52999999999997</v>
      </c>
      <c r="H445" s="312">
        <v>254.52500000000001</v>
      </c>
      <c r="I445" s="316">
        <v>37</v>
      </c>
      <c r="J445" s="306">
        <v>0</v>
      </c>
      <c r="K445" s="306">
        <v>0</v>
      </c>
      <c r="L445" s="306">
        <v>0</v>
      </c>
      <c r="M445" s="95">
        <v>0</v>
      </c>
      <c r="N445" s="95">
        <v>0</v>
      </c>
      <c r="O445" s="229" t="s">
        <v>2467</v>
      </c>
    </row>
    <row r="446" spans="1:28" s="7" customFormat="1" ht="60.75" thickBot="1" x14ac:dyDescent="0.3">
      <c r="A446" s="401"/>
      <c r="B446" s="372"/>
      <c r="C446" s="38" t="s">
        <v>2004</v>
      </c>
      <c r="D446" s="144">
        <v>2019</v>
      </c>
      <c r="E446" s="319">
        <v>1450</v>
      </c>
      <c r="F446" s="319">
        <v>0</v>
      </c>
      <c r="G446" s="319">
        <v>1450</v>
      </c>
      <c r="H446" s="328">
        <v>1380</v>
      </c>
      <c r="I446" s="328">
        <v>70</v>
      </c>
      <c r="J446" s="319">
        <v>0</v>
      </c>
      <c r="K446" s="319">
        <v>0</v>
      </c>
      <c r="L446" s="319">
        <v>0</v>
      </c>
      <c r="M446" s="39">
        <v>0</v>
      </c>
      <c r="N446" s="39">
        <v>0</v>
      </c>
      <c r="O446" s="233" t="s">
        <v>2467</v>
      </c>
      <c r="P446" s="420" t="s">
        <v>2005</v>
      </c>
      <c r="Q446" s="420"/>
      <c r="R446" s="420"/>
      <c r="S446" s="420"/>
      <c r="T446" s="420"/>
      <c r="U446" s="420"/>
      <c r="V446" s="420"/>
      <c r="W446" s="420"/>
      <c r="X446" s="420"/>
      <c r="Y446" s="420"/>
      <c r="Z446" s="420"/>
      <c r="AA446" s="420"/>
      <c r="AB446" s="420"/>
    </row>
    <row r="447" spans="1:28" s="186" customFormat="1" ht="72" thickBot="1" x14ac:dyDescent="0.3">
      <c r="A447" s="181" t="s">
        <v>2006</v>
      </c>
      <c r="B447" s="149" t="s">
        <v>141</v>
      </c>
      <c r="C447" s="184" t="s">
        <v>2007</v>
      </c>
      <c r="D447" s="167"/>
      <c r="E447" s="323">
        <v>70</v>
      </c>
      <c r="F447" s="323"/>
      <c r="G447" s="323">
        <v>70</v>
      </c>
      <c r="H447" s="336">
        <v>70</v>
      </c>
      <c r="I447" s="336"/>
      <c r="J447" s="323"/>
      <c r="K447" s="323"/>
      <c r="L447" s="323"/>
      <c r="M447" s="185"/>
      <c r="N447" s="185">
        <v>100</v>
      </c>
      <c r="O447" s="236" t="s">
        <v>2467</v>
      </c>
      <c r="P447" s="413" t="s">
        <v>2008</v>
      </c>
      <c r="Q447" s="413"/>
      <c r="R447" s="413"/>
      <c r="S447" s="413"/>
      <c r="T447" s="413"/>
      <c r="U447" s="413"/>
      <c r="V447" s="413"/>
      <c r="W447" s="413"/>
      <c r="X447" s="413"/>
      <c r="Y447" s="413"/>
      <c r="Z447" s="413"/>
      <c r="AA447" s="413"/>
      <c r="AB447" s="413"/>
    </row>
    <row r="448" spans="1:28" s="186" customFormat="1" x14ac:dyDescent="0.25">
      <c r="A448" s="474" t="s">
        <v>2634</v>
      </c>
      <c r="B448" s="471"/>
      <c r="C448" s="471"/>
      <c r="D448" s="471"/>
      <c r="E448" s="471"/>
      <c r="F448" s="471"/>
      <c r="G448" s="471"/>
      <c r="H448" s="471"/>
      <c r="I448" s="471"/>
      <c r="J448" s="471"/>
      <c r="K448" s="471"/>
      <c r="L448" s="471"/>
      <c r="M448" s="471"/>
      <c r="N448" s="471"/>
      <c r="O448" s="475"/>
      <c r="P448" s="146"/>
      <c r="Q448" s="146"/>
      <c r="R448" s="146"/>
      <c r="S448" s="146"/>
      <c r="T448" s="146"/>
      <c r="U448" s="146"/>
      <c r="V448" s="146"/>
      <c r="W448" s="146"/>
      <c r="X448" s="146"/>
      <c r="Y448" s="146"/>
      <c r="Z448" s="146"/>
      <c r="AA448" s="146"/>
      <c r="AB448" s="146"/>
    </row>
    <row r="449" spans="1:15" ht="60" x14ac:dyDescent="0.25">
      <c r="A449" s="370" t="s">
        <v>2635</v>
      </c>
      <c r="B449" s="145" t="s">
        <v>141</v>
      </c>
      <c r="C449" s="98" t="s">
        <v>2636</v>
      </c>
      <c r="D449" s="57">
        <v>2020</v>
      </c>
      <c r="E449" s="322">
        <v>527.9</v>
      </c>
      <c r="F449" s="322"/>
      <c r="G449" s="322">
        <v>309</v>
      </c>
      <c r="H449" s="322">
        <v>300</v>
      </c>
      <c r="I449" s="322">
        <v>9</v>
      </c>
      <c r="J449" s="322">
        <v>0</v>
      </c>
      <c r="K449" s="322">
        <v>0</v>
      </c>
      <c r="L449" s="322">
        <v>0</v>
      </c>
      <c r="M449" s="57">
        <v>0</v>
      </c>
      <c r="N449" s="57"/>
      <c r="O449" s="234" t="s">
        <v>2467</v>
      </c>
    </row>
    <row r="450" spans="1:15" ht="90" x14ac:dyDescent="0.25">
      <c r="A450" s="375"/>
      <c r="B450" s="363" t="s">
        <v>2632</v>
      </c>
      <c r="C450" s="13" t="s">
        <v>2637</v>
      </c>
      <c r="D450" s="29">
        <v>2019</v>
      </c>
      <c r="E450" s="312"/>
      <c r="F450" s="312"/>
      <c r="G450" s="312">
        <v>496.46</v>
      </c>
      <c r="H450" s="312">
        <v>482</v>
      </c>
      <c r="I450" s="312">
        <v>14.46</v>
      </c>
      <c r="J450" s="312">
        <v>0</v>
      </c>
      <c r="K450" s="312">
        <v>0</v>
      </c>
      <c r="L450" s="312">
        <v>0</v>
      </c>
      <c r="M450" s="29">
        <v>0</v>
      </c>
      <c r="N450" s="29"/>
      <c r="O450" s="229" t="s">
        <v>2464</v>
      </c>
    </row>
    <row r="451" spans="1:15" ht="90" x14ac:dyDescent="0.25">
      <c r="A451" s="375"/>
      <c r="B451" s="363"/>
      <c r="C451" s="13" t="s">
        <v>2638</v>
      </c>
      <c r="D451" s="29">
        <v>2019</v>
      </c>
      <c r="E451" s="312"/>
      <c r="F451" s="312"/>
      <c r="G451" s="312">
        <v>212.18</v>
      </c>
      <c r="H451" s="312">
        <v>206</v>
      </c>
      <c r="I451" s="312">
        <v>6.18</v>
      </c>
      <c r="J451" s="312">
        <v>0</v>
      </c>
      <c r="K451" s="312">
        <v>0</v>
      </c>
      <c r="L451" s="312">
        <v>0</v>
      </c>
      <c r="M451" s="29">
        <v>0</v>
      </c>
      <c r="N451" s="29"/>
      <c r="O451" s="229" t="s">
        <v>2464</v>
      </c>
    </row>
    <row r="452" spans="1:15" ht="30.75" thickBot="1" x14ac:dyDescent="0.3">
      <c r="A452" s="371"/>
      <c r="B452" s="372"/>
      <c r="C452" s="15" t="s">
        <v>2639</v>
      </c>
      <c r="D452" s="18" t="s">
        <v>2452</v>
      </c>
      <c r="E452" s="309">
        <v>21016.7</v>
      </c>
      <c r="F452" s="309">
        <v>6671.9</v>
      </c>
      <c r="G452" s="309">
        <v>7481.6</v>
      </c>
      <c r="H452" s="309">
        <v>7263.6970000000001</v>
      </c>
      <c r="I452" s="309">
        <v>217.9</v>
      </c>
      <c r="J452" s="309">
        <v>0</v>
      </c>
      <c r="K452" s="309">
        <v>5570.6</v>
      </c>
      <c r="L452" s="309">
        <v>5570.6</v>
      </c>
      <c r="M452" s="18">
        <v>99</v>
      </c>
      <c r="N452" s="18">
        <v>99</v>
      </c>
      <c r="O452" s="227" t="s">
        <v>2464</v>
      </c>
    </row>
    <row r="453" spans="1:15" ht="60" x14ac:dyDescent="0.25">
      <c r="A453" s="367" t="s">
        <v>2640</v>
      </c>
      <c r="B453" s="363" t="s">
        <v>141</v>
      </c>
      <c r="C453" s="16" t="s">
        <v>2641</v>
      </c>
      <c r="D453" s="32">
        <v>2019</v>
      </c>
      <c r="E453" s="308">
        <v>150</v>
      </c>
      <c r="F453" s="308"/>
      <c r="G453" s="308">
        <v>150</v>
      </c>
      <c r="H453" s="308">
        <v>150</v>
      </c>
      <c r="I453" s="308"/>
      <c r="J453" s="308"/>
      <c r="K453" s="308"/>
      <c r="L453" s="308"/>
      <c r="M453" s="32"/>
      <c r="N453" s="32">
        <v>0</v>
      </c>
      <c r="O453" s="226" t="s">
        <v>2467</v>
      </c>
    </row>
    <row r="454" spans="1:15" ht="120" x14ac:dyDescent="0.25">
      <c r="A454" s="367"/>
      <c r="B454" s="363"/>
      <c r="C454" s="13" t="s">
        <v>2642</v>
      </c>
      <c r="D454" s="29">
        <v>2019</v>
      </c>
      <c r="E454" s="312">
        <v>600</v>
      </c>
      <c r="F454" s="312"/>
      <c r="G454" s="312">
        <v>600</v>
      </c>
      <c r="H454" s="312">
        <v>600</v>
      </c>
      <c r="I454" s="312"/>
      <c r="J454" s="312"/>
      <c r="K454" s="312"/>
      <c r="L454" s="312"/>
      <c r="M454" s="29"/>
      <c r="N454" s="29">
        <v>0</v>
      </c>
      <c r="O454" s="229" t="s">
        <v>2467</v>
      </c>
    </row>
    <row r="455" spans="1:15" ht="75" x14ac:dyDescent="0.25">
      <c r="A455" s="367"/>
      <c r="B455" s="363" t="s">
        <v>2632</v>
      </c>
      <c r="C455" s="13" t="s">
        <v>2643</v>
      </c>
      <c r="D455" s="29">
        <v>2019</v>
      </c>
      <c r="E455" s="312">
        <v>262.60000000000002</v>
      </c>
      <c r="F455" s="312"/>
      <c r="G455" s="312">
        <v>262.60000000000002</v>
      </c>
      <c r="H455" s="312">
        <v>255</v>
      </c>
      <c r="I455" s="312">
        <v>7.6</v>
      </c>
      <c r="J455" s="312"/>
      <c r="K455" s="312">
        <v>252.4</v>
      </c>
      <c r="L455" s="312">
        <v>252.4</v>
      </c>
      <c r="M455" s="29">
        <v>100</v>
      </c>
      <c r="N455" s="29">
        <v>96</v>
      </c>
      <c r="O455" s="229" t="s">
        <v>2467</v>
      </c>
    </row>
    <row r="456" spans="1:15" ht="60" x14ac:dyDescent="0.25">
      <c r="A456" s="367"/>
      <c r="B456" s="363"/>
      <c r="C456" s="13" t="s">
        <v>2644</v>
      </c>
      <c r="D456" s="29">
        <v>2019</v>
      </c>
      <c r="E456" s="312">
        <v>1675.3</v>
      </c>
      <c r="F456" s="312"/>
      <c r="G456" s="312">
        <v>1576.6</v>
      </c>
      <c r="H456" s="312">
        <v>700</v>
      </c>
      <c r="I456" s="312">
        <v>876.6</v>
      </c>
      <c r="J456" s="312"/>
      <c r="K456" s="312">
        <v>1248.3</v>
      </c>
      <c r="L456" s="312">
        <v>1448.9</v>
      </c>
      <c r="M456" s="29">
        <v>100</v>
      </c>
      <c r="N456" s="29">
        <v>92</v>
      </c>
      <c r="O456" s="229" t="s">
        <v>2645</v>
      </c>
    </row>
    <row r="457" spans="1:15" ht="90" x14ac:dyDescent="0.25">
      <c r="A457" s="367"/>
      <c r="B457" s="363"/>
      <c r="C457" s="13" t="s">
        <v>2646</v>
      </c>
      <c r="D457" s="29">
        <v>2019</v>
      </c>
      <c r="E457" s="312">
        <v>102.9</v>
      </c>
      <c r="F457" s="312"/>
      <c r="G457" s="312">
        <v>102.9</v>
      </c>
      <c r="H457" s="312">
        <v>99.9</v>
      </c>
      <c r="I457" s="312">
        <v>3</v>
      </c>
      <c r="J457" s="312"/>
      <c r="K457" s="312">
        <v>26.5</v>
      </c>
      <c r="L457" s="312">
        <v>102.9</v>
      </c>
      <c r="M457" s="29">
        <v>100</v>
      </c>
      <c r="N457" s="29">
        <v>100</v>
      </c>
      <c r="O457" s="229" t="s">
        <v>2467</v>
      </c>
    </row>
    <row r="458" spans="1:15" ht="90" x14ac:dyDescent="0.25">
      <c r="A458" s="367"/>
      <c r="B458" s="363"/>
      <c r="C458" s="13" t="s">
        <v>2647</v>
      </c>
      <c r="D458" s="29">
        <v>2019</v>
      </c>
      <c r="E458" s="312">
        <v>102.9</v>
      </c>
      <c r="F458" s="312"/>
      <c r="G458" s="312">
        <v>102.9</v>
      </c>
      <c r="H458" s="312">
        <v>99.9</v>
      </c>
      <c r="I458" s="312">
        <v>3</v>
      </c>
      <c r="J458" s="312"/>
      <c r="K458" s="312">
        <v>88.6</v>
      </c>
      <c r="L458" s="312">
        <v>88.6</v>
      </c>
      <c r="M458" s="29">
        <v>100</v>
      </c>
      <c r="N458" s="29">
        <v>86</v>
      </c>
      <c r="O458" s="229" t="s">
        <v>2467</v>
      </c>
    </row>
    <row r="459" spans="1:15" ht="105" x14ac:dyDescent="0.25">
      <c r="A459" s="367"/>
      <c r="B459" s="363"/>
      <c r="C459" s="13" t="s">
        <v>2648</v>
      </c>
      <c r="D459" s="29">
        <v>2019</v>
      </c>
      <c r="E459" s="312">
        <v>102.9</v>
      </c>
      <c r="F459" s="312"/>
      <c r="G459" s="312">
        <v>102.9</v>
      </c>
      <c r="H459" s="312">
        <v>99.9</v>
      </c>
      <c r="I459" s="312">
        <v>3</v>
      </c>
      <c r="J459" s="312"/>
      <c r="K459" s="312">
        <v>98.6</v>
      </c>
      <c r="L459" s="312">
        <v>102.1</v>
      </c>
      <c r="M459" s="29">
        <v>100</v>
      </c>
      <c r="N459" s="29">
        <v>99</v>
      </c>
      <c r="O459" s="229" t="s">
        <v>2467</v>
      </c>
    </row>
    <row r="460" spans="1:15" ht="90.75" thickBot="1" x14ac:dyDescent="0.3">
      <c r="A460" s="367"/>
      <c r="B460" s="363"/>
      <c r="C460" s="15" t="s">
        <v>2649</v>
      </c>
      <c r="D460" s="18">
        <v>2019</v>
      </c>
      <c r="E460" s="309">
        <v>102.9</v>
      </c>
      <c r="F460" s="309"/>
      <c r="G460" s="309">
        <v>102.9</v>
      </c>
      <c r="H460" s="309">
        <v>99.9</v>
      </c>
      <c r="I460" s="309">
        <v>3</v>
      </c>
      <c r="J460" s="309"/>
      <c r="K460" s="309"/>
      <c r="L460" s="309"/>
      <c r="M460" s="18"/>
      <c r="N460" s="18">
        <v>0</v>
      </c>
      <c r="O460" s="227" t="s">
        <v>2467</v>
      </c>
    </row>
    <row r="461" spans="1:15" ht="60" x14ac:dyDescent="0.25">
      <c r="A461" s="367" t="s">
        <v>2650</v>
      </c>
      <c r="B461" s="137" t="s">
        <v>141</v>
      </c>
      <c r="C461" s="98" t="s">
        <v>2651</v>
      </c>
      <c r="D461" s="57">
        <v>2020</v>
      </c>
      <c r="E461" s="322">
        <v>1496.3869999999999</v>
      </c>
      <c r="F461" s="322">
        <v>1496.3869999999999</v>
      </c>
      <c r="G461" s="322">
        <f>H461+I461+J461</f>
        <v>1496.3869999999999</v>
      </c>
      <c r="H461" s="322">
        <v>500</v>
      </c>
      <c r="I461" s="322">
        <v>996.38699999999994</v>
      </c>
      <c r="J461" s="322">
        <v>0</v>
      </c>
      <c r="K461" s="322">
        <v>779.64667999999995</v>
      </c>
      <c r="L461" s="322">
        <v>1468.1499200000001</v>
      </c>
      <c r="M461" s="57">
        <v>100</v>
      </c>
      <c r="N461" s="57">
        <v>100</v>
      </c>
      <c r="O461" s="56" t="s">
        <v>2467</v>
      </c>
    </row>
    <row r="462" spans="1:15" ht="75.75" thickBot="1" x14ac:dyDescent="0.3">
      <c r="A462" s="388"/>
      <c r="B462" s="138" t="s">
        <v>2632</v>
      </c>
      <c r="C462" s="38" t="s">
        <v>2653</v>
      </c>
      <c r="D462" s="59" t="s">
        <v>2479</v>
      </c>
      <c r="E462" s="314">
        <v>1000</v>
      </c>
      <c r="F462" s="314">
        <v>687.1</v>
      </c>
      <c r="G462" s="314">
        <v>765</v>
      </c>
      <c r="H462" s="314">
        <v>687.1</v>
      </c>
      <c r="I462" s="314">
        <v>77.900000000000006</v>
      </c>
      <c r="J462" s="314">
        <v>0</v>
      </c>
      <c r="K462" s="314">
        <v>90.3</v>
      </c>
      <c r="L462" s="314">
        <v>308.39999999999998</v>
      </c>
      <c r="M462" s="59">
        <v>31.4</v>
      </c>
      <c r="N462" s="59"/>
      <c r="O462" s="144" t="s">
        <v>2654</v>
      </c>
    </row>
    <row r="463" spans="1:15" ht="60" x14ac:dyDescent="0.25">
      <c r="A463" s="409" t="s">
        <v>2655</v>
      </c>
      <c r="B463" s="362" t="s">
        <v>141</v>
      </c>
      <c r="C463" s="16" t="s">
        <v>2656</v>
      </c>
      <c r="D463" s="32" t="s">
        <v>2479</v>
      </c>
      <c r="E463" s="308">
        <v>19203.400000000001</v>
      </c>
      <c r="F463" s="308">
        <v>15855.4</v>
      </c>
      <c r="G463" s="308">
        <v>2386.4</v>
      </c>
      <c r="H463" s="308">
        <v>500</v>
      </c>
      <c r="I463" s="308">
        <v>1272.8</v>
      </c>
      <c r="J463" s="308">
        <v>613.6</v>
      </c>
      <c r="K463" s="308">
        <v>1580.8</v>
      </c>
      <c r="L463" s="308">
        <v>1680.8</v>
      </c>
      <c r="M463" s="32"/>
      <c r="N463" s="32">
        <v>0</v>
      </c>
      <c r="O463" s="226" t="s">
        <v>2657</v>
      </c>
    </row>
    <row r="464" spans="1:15" ht="75.75" thickBot="1" x14ac:dyDescent="0.3">
      <c r="A464" s="410"/>
      <c r="B464" s="377"/>
      <c r="C464" s="15" t="s">
        <v>2658</v>
      </c>
      <c r="D464" s="18" t="s">
        <v>2463</v>
      </c>
      <c r="E464" s="309">
        <v>500</v>
      </c>
      <c r="F464" s="309"/>
      <c r="G464" s="309">
        <v>500</v>
      </c>
      <c r="H464" s="309">
        <v>500</v>
      </c>
      <c r="I464" s="309"/>
      <c r="J464" s="309"/>
      <c r="K464" s="309"/>
      <c r="L464" s="309"/>
      <c r="M464" s="18"/>
      <c r="N464" s="18">
        <v>0</v>
      </c>
      <c r="O464" s="227" t="s">
        <v>2659</v>
      </c>
    </row>
    <row r="465" spans="1:15" ht="60" x14ac:dyDescent="0.25">
      <c r="A465" s="442" t="s">
        <v>2660</v>
      </c>
      <c r="B465" s="362" t="s">
        <v>141</v>
      </c>
      <c r="C465" s="16" t="s">
        <v>2661</v>
      </c>
      <c r="D465" s="32">
        <v>2019</v>
      </c>
      <c r="E465" s="308">
        <v>2311.7570000000001</v>
      </c>
      <c r="F465" s="308"/>
      <c r="G465" s="308">
        <v>2311.7570000000001</v>
      </c>
      <c r="H465" s="308">
        <v>2311.7570000000001</v>
      </c>
      <c r="I465" s="308"/>
      <c r="J465" s="308"/>
      <c r="K465" s="308"/>
      <c r="L465" s="308"/>
      <c r="M465" s="32"/>
      <c r="N465" s="32">
        <v>0</v>
      </c>
      <c r="O465" s="226" t="s">
        <v>2662</v>
      </c>
    </row>
    <row r="466" spans="1:15" ht="60" x14ac:dyDescent="0.25">
      <c r="A466" s="443"/>
      <c r="B466" s="363"/>
      <c r="C466" s="13" t="s">
        <v>2663</v>
      </c>
      <c r="D466" s="29">
        <v>2019</v>
      </c>
      <c r="E466" s="312">
        <v>2039.5619999999999</v>
      </c>
      <c r="F466" s="312"/>
      <c r="G466" s="312">
        <v>2039.5619999999999</v>
      </c>
      <c r="H466" s="312">
        <v>2039.5619999999999</v>
      </c>
      <c r="I466" s="312"/>
      <c r="J466" s="312"/>
      <c r="K466" s="312"/>
      <c r="L466" s="312"/>
      <c r="M466" s="29">
        <v>40</v>
      </c>
      <c r="N466" s="29">
        <v>40</v>
      </c>
      <c r="O466" s="229" t="s">
        <v>2664</v>
      </c>
    </row>
    <row r="467" spans="1:15" ht="90" x14ac:dyDescent="0.25">
      <c r="A467" s="443"/>
      <c r="B467" s="363"/>
      <c r="C467" s="13" t="s">
        <v>2665</v>
      </c>
      <c r="D467" s="29">
        <v>2019</v>
      </c>
      <c r="E467" s="312">
        <v>1313</v>
      </c>
      <c r="F467" s="312"/>
      <c r="G467" s="312">
        <v>1293</v>
      </c>
      <c r="H467" s="312">
        <v>1293</v>
      </c>
      <c r="I467" s="312"/>
      <c r="J467" s="312"/>
      <c r="K467" s="312"/>
      <c r="L467" s="312"/>
      <c r="M467" s="29">
        <v>90</v>
      </c>
      <c r="N467" s="29">
        <v>90</v>
      </c>
      <c r="O467" s="229" t="s">
        <v>2666</v>
      </c>
    </row>
    <row r="468" spans="1:15" ht="75" x14ac:dyDescent="0.25">
      <c r="A468" s="443"/>
      <c r="B468" s="363"/>
      <c r="C468" s="13" t="s">
        <v>2667</v>
      </c>
      <c r="D468" s="29">
        <v>2019</v>
      </c>
      <c r="E468" s="312">
        <v>1400</v>
      </c>
      <c r="F468" s="312"/>
      <c r="G468" s="312">
        <v>1400</v>
      </c>
      <c r="H468" s="312">
        <v>1400</v>
      </c>
      <c r="I468" s="312"/>
      <c r="J468" s="312"/>
      <c r="K468" s="312"/>
      <c r="L468" s="312"/>
      <c r="M468" s="29"/>
      <c r="N468" s="29">
        <v>0</v>
      </c>
      <c r="O468" s="229" t="s">
        <v>2666</v>
      </c>
    </row>
    <row r="469" spans="1:15" ht="75" x14ac:dyDescent="0.25">
      <c r="A469" s="443"/>
      <c r="B469" s="363"/>
      <c r="C469" s="13" t="s">
        <v>2668</v>
      </c>
      <c r="D469" s="29">
        <v>2019</v>
      </c>
      <c r="E469" s="312">
        <v>2832.2</v>
      </c>
      <c r="F469" s="312"/>
      <c r="G469" s="312">
        <v>2832.2</v>
      </c>
      <c r="H469" s="312">
        <v>2832.2</v>
      </c>
      <c r="I469" s="312"/>
      <c r="J469" s="312"/>
      <c r="K469" s="312"/>
      <c r="L469" s="312"/>
      <c r="M469" s="29"/>
      <c r="N469" s="29">
        <v>0</v>
      </c>
      <c r="O469" s="229" t="s">
        <v>2669</v>
      </c>
    </row>
    <row r="470" spans="1:15" ht="75" x14ac:dyDescent="0.25">
      <c r="A470" s="443"/>
      <c r="B470" s="363"/>
      <c r="C470" s="13" t="s">
        <v>2670</v>
      </c>
      <c r="D470" s="29">
        <v>2019</v>
      </c>
      <c r="E470" s="312">
        <v>339.42500000000001</v>
      </c>
      <c r="F470" s="312"/>
      <c r="G470" s="312">
        <v>339.42500000000001</v>
      </c>
      <c r="H470" s="312">
        <v>339.42500000000001</v>
      </c>
      <c r="I470" s="312"/>
      <c r="J470" s="312"/>
      <c r="K470" s="312"/>
      <c r="L470" s="312"/>
      <c r="M470" s="29"/>
      <c r="N470" s="29">
        <v>0</v>
      </c>
      <c r="O470" s="229" t="s">
        <v>2666</v>
      </c>
    </row>
    <row r="471" spans="1:15" ht="60" x14ac:dyDescent="0.25">
      <c r="A471" s="443"/>
      <c r="B471" s="363"/>
      <c r="C471" s="13" t="s">
        <v>2117</v>
      </c>
      <c r="D471" s="29">
        <v>2019</v>
      </c>
      <c r="E471" s="312">
        <v>246.33799999999999</v>
      </c>
      <c r="F471" s="312"/>
      <c r="G471" s="312">
        <v>246.33799999999999</v>
      </c>
      <c r="H471" s="312">
        <v>246.33799999999999</v>
      </c>
      <c r="I471" s="312"/>
      <c r="J471" s="312"/>
      <c r="K471" s="312"/>
      <c r="L471" s="312"/>
      <c r="M471" s="29"/>
      <c r="N471" s="29">
        <v>0</v>
      </c>
      <c r="O471" s="229" t="s">
        <v>2666</v>
      </c>
    </row>
    <row r="472" spans="1:15" ht="60" x14ac:dyDescent="0.25">
      <c r="A472" s="443"/>
      <c r="B472" s="363"/>
      <c r="C472" s="13" t="s">
        <v>2118</v>
      </c>
      <c r="D472" s="29">
        <v>2019</v>
      </c>
      <c r="E472" s="312">
        <v>739.7</v>
      </c>
      <c r="F472" s="312"/>
      <c r="G472" s="312">
        <v>739.7</v>
      </c>
      <c r="H472" s="312">
        <v>739.7</v>
      </c>
      <c r="I472" s="312"/>
      <c r="J472" s="312"/>
      <c r="K472" s="312"/>
      <c r="L472" s="312"/>
      <c r="M472" s="29"/>
      <c r="N472" s="29">
        <v>0</v>
      </c>
      <c r="O472" s="229" t="s">
        <v>2666</v>
      </c>
    </row>
    <row r="473" spans="1:15" ht="150" x14ac:dyDescent="0.25">
      <c r="A473" s="443"/>
      <c r="B473" s="363"/>
      <c r="C473" s="13" t="s">
        <v>2119</v>
      </c>
      <c r="D473" s="29" t="s">
        <v>2463</v>
      </c>
      <c r="E473" s="312">
        <v>13600</v>
      </c>
      <c r="F473" s="312"/>
      <c r="G473" s="312">
        <f>H473+J473</f>
        <v>13600</v>
      </c>
      <c r="H473" s="312">
        <v>2000</v>
      </c>
      <c r="I473" s="312"/>
      <c r="J473" s="312">
        <v>11600</v>
      </c>
      <c r="K473" s="312"/>
      <c r="L473" s="312"/>
      <c r="M473" s="29"/>
      <c r="N473" s="29">
        <v>0</v>
      </c>
      <c r="O473" s="229" t="s">
        <v>2120</v>
      </c>
    </row>
    <row r="474" spans="1:15" ht="150.75" thickBot="1" x14ac:dyDescent="0.3">
      <c r="A474" s="443"/>
      <c r="B474" s="372"/>
      <c r="C474" s="38" t="s">
        <v>2121</v>
      </c>
      <c r="D474" s="59" t="s">
        <v>2463</v>
      </c>
      <c r="E474" s="314">
        <v>43113.281999999999</v>
      </c>
      <c r="F474" s="314"/>
      <c r="G474" s="314">
        <f>H474+J474</f>
        <v>43113.281999999999</v>
      </c>
      <c r="H474" s="314">
        <v>7096.5959999999995</v>
      </c>
      <c r="I474" s="314"/>
      <c r="J474" s="314">
        <v>36016.686000000002</v>
      </c>
      <c r="K474" s="314"/>
      <c r="L474" s="314"/>
      <c r="M474" s="59"/>
      <c r="N474" s="59">
        <v>0</v>
      </c>
      <c r="O474" s="233" t="s">
        <v>2669</v>
      </c>
    </row>
    <row r="475" spans="1:15" ht="60" x14ac:dyDescent="0.25">
      <c r="A475" s="378" t="s">
        <v>2122</v>
      </c>
      <c r="B475" s="362" t="s">
        <v>141</v>
      </c>
      <c r="C475" s="16" t="s">
        <v>2123</v>
      </c>
      <c r="D475" s="32">
        <v>2019</v>
      </c>
      <c r="E475" s="308">
        <v>2430.3530000000001</v>
      </c>
      <c r="F475" s="308"/>
      <c r="G475" s="308">
        <v>2430.3530000000001</v>
      </c>
      <c r="H475" s="308">
        <v>2430.3530000000001</v>
      </c>
      <c r="I475" s="308"/>
      <c r="J475" s="308"/>
      <c r="K475" s="308"/>
      <c r="L475" s="308"/>
      <c r="M475" s="32">
        <v>0</v>
      </c>
      <c r="N475" s="32">
        <v>1</v>
      </c>
      <c r="O475" s="226" t="s">
        <v>2124</v>
      </c>
    </row>
    <row r="476" spans="1:15" ht="105" x14ac:dyDescent="0.25">
      <c r="A476" s="375"/>
      <c r="B476" s="363"/>
      <c r="C476" s="13" t="s">
        <v>2125</v>
      </c>
      <c r="D476" s="29">
        <v>2019</v>
      </c>
      <c r="E476" s="312">
        <v>95</v>
      </c>
      <c r="F476" s="312"/>
      <c r="G476" s="312">
        <v>95</v>
      </c>
      <c r="H476" s="312">
        <v>95</v>
      </c>
      <c r="I476" s="312"/>
      <c r="J476" s="312"/>
      <c r="K476" s="312"/>
      <c r="L476" s="312"/>
      <c r="M476" s="29">
        <v>0</v>
      </c>
      <c r="N476" s="29"/>
      <c r="O476" s="229" t="s">
        <v>2467</v>
      </c>
    </row>
    <row r="477" spans="1:15" ht="60" x14ac:dyDescent="0.25">
      <c r="A477" s="375"/>
      <c r="B477" s="363"/>
      <c r="C477" s="13" t="s">
        <v>2126</v>
      </c>
      <c r="D477" s="29">
        <v>2019</v>
      </c>
      <c r="E477" s="312">
        <v>305</v>
      </c>
      <c r="F477" s="312"/>
      <c r="G477" s="312">
        <v>305</v>
      </c>
      <c r="H477" s="312">
        <v>305</v>
      </c>
      <c r="I477" s="312"/>
      <c r="J477" s="312"/>
      <c r="K477" s="312"/>
      <c r="L477" s="312"/>
      <c r="M477" s="29">
        <v>0</v>
      </c>
      <c r="N477" s="29"/>
      <c r="O477" s="229" t="s">
        <v>2467</v>
      </c>
    </row>
    <row r="478" spans="1:15" ht="75" x14ac:dyDescent="0.25">
      <c r="A478" s="375"/>
      <c r="B478" s="363"/>
      <c r="C478" s="13" t="s">
        <v>2127</v>
      </c>
      <c r="D478" s="29">
        <v>2019</v>
      </c>
      <c r="E478" s="312">
        <v>50</v>
      </c>
      <c r="F478" s="312"/>
      <c r="G478" s="312">
        <v>50</v>
      </c>
      <c r="H478" s="312">
        <v>50</v>
      </c>
      <c r="I478" s="312"/>
      <c r="J478" s="312"/>
      <c r="K478" s="312"/>
      <c r="L478" s="312"/>
      <c r="M478" s="29">
        <v>0</v>
      </c>
      <c r="N478" s="29"/>
      <c r="O478" s="229" t="s">
        <v>2467</v>
      </c>
    </row>
    <row r="479" spans="1:15" ht="90" x14ac:dyDescent="0.25">
      <c r="A479" s="375"/>
      <c r="B479" s="363"/>
      <c r="C479" s="13" t="s">
        <v>2128</v>
      </c>
      <c r="D479" s="29">
        <v>2019</v>
      </c>
      <c r="E479" s="312">
        <v>411.68700000000001</v>
      </c>
      <c r="F479" s="312"/>
      <c r="G479" s="312">
        <v>411.68700000000001</v>
      </c>
      <c r="H479" s="312">
        <v>411.68700000000001</v>
      </c>
      <c r="I479" s="312"/>
      <c r="J479" s="312"/>
      <c r="K479" s="312"/>
      <c r="L479" s="312"/>
      <c r="M479" s="29">
        <v>0</v>
      </c>
      <c r="N479" s="29">
        <v>3.5</v>
      </c>
      <c r="O479" s="229" t="s">
        <v>2467</v>
      </c>
    </row>
    <row r="480" spans="1:15" ht="60" x14ac:dyDescent="0.25">
      <c r="A480" s="375"/>
      <c r="B480" s="363"/>
      <c r="C480" s="13" t="s">
        <v>2129</v>
      </c>
      <c r="D480" s="29">
        <v>2019</v>
      </c>
      <c r="E480" s="312">
        <v>1418.1289999999999</v>
      </c>
      <c r="F480" s="312"/>
      <c r="G480" s="312">
        <v>1418.1289999999999</v>
      </c>
      <c r="H480" s="312">
        <v>1418.1289999999999</v>
      </c>
      <c r="I480" s="312"/>
      <c r="J480" s="312"/>
      <c r="K480" s="312"/>
      <c r="L480" s="312"/>
      <c r="M480" s="29">
        <v>0</v>
      </c>
      <c r="N480" s="29"/>
      <c r="O480" s="229" t="s">
        <v>2467</v>
      </c>
    </row>
    <row r="481" spans="1:15" ht="75" x14ac:dyDescent="0.25">
      <c r="A481" s="375"/>
      <c r="B481" s="363"/>
      <c r="C481" s="13" t="s">
        <v>2130</v>
      </c>
      <c r="D481" s="29">
        <v>2019</v>
      </c>
      <c r="E481" s="312">
        <v>70</v>
      </c>
      <c r="F481" s="312"/>
      <c r="G481" s="312">
        <v>70</v>
      </c>
      <c r="H481" s="312">
        <v>70</v>
      </c>
      <c r="I481" s="312"/>
      <c r="J481" s="312"/>
      <c r="K481" s="312"/>
      <c r="L481" s="312"/>
      <c r="M481" s="29">
        <v>0</v>
      </c>
      <c r="N481" s="29"/>
      <c r="O481" s="229" t="s">
        <v>2467</v>
      </c>
    </row>
    <row r="482" spans="1:15" ht="60" x14ac:dyDescent="0.25">
      <c r="A482" s="375"/>
      <c r="B482" s="363"/>
      <c r="C482" s="13" t="s">
        <v>2131</v>
      </c>
      <c r="D482" s="29">
        <v>2019</v>
      </c>
      <c r="E482" s="312">
        <v>802.84</v>
      </c>
      <c r="F482" s="312"/>
      <c r="G482" s="312">
        <v>343</v>
      </c>
      <c r="H482" s="312">
        <v>343</v>
      </c>
      <c r="I482" s="312"/>
      <c r="J482" s="312"/>
      <c r="K482" s="312"/>
      <c r="L482" s="312"/>
      <c r="M482" s="29">
        <v>0.56999999999999995</v>
      </c>
      <c r="N482" s="29"/>
      <c r="O482" s="229" t="s">
        <v>2132</v>
      </c>
    </row>
    <row r="483" spans="1:15" ht="60" x14ac:dyDescent="0.25">
      <c r="A483" s="375"/>
      <c r="B483" s="363"/>
      <c r="C483" s="13" t="s">
        <v>2133</v>
      </c>
      <c r="D483" s="29">
        <v>2019</v>
      </c>
      <c r="E483" s="312">
        <v>1927.0139999999999</v>
      </c>
      <c r="F483" s="312"/>
      <c r="G483" s="312">
        <v>1927.0139999999999</v>
      </c>
      <c r="H483" s="312">
        <v>1927.0139999999999</v>
      </c>
      <c r="I483" s="312"/>
      <c r="J483" s="312"/>
      <c r="K483" s="312"/>
      <c r="L483" s="312"/>
      <c r="M483" s="29">
        <v>0</v>
      </c>
      <c r="N483" s="29"/>
      <c r="O483" s="229" t="s">
        <v>2134</v>
      </c>
    </row>
    <row r="484" spans="1:15" ht="75" x14ac:dyDescent="0.25">
      <c r="A484" s="375"/>
      <c r="B484" s="363"/>
      <c r="C484" s="13" t="s">
        <v>2135</v>
      </c>
      <c r="D484" s="29">
        <v>2019</v>
      </c>
      <c r="E484" s="312">
        <v>1793.4549999999999</v>
      </c>
      <c r="F484" s="312"/>
      <c r="G484" s="312">
        <v>1185</v>
      </c>
      <c r="H484" s="312">
        <v>1185</v>
      </c>
      <c r="I484" s="312"/>
      <c r="J484" s="312"/>
      <c r="K484" s="312"/>
      <c r="L484" s="312"/>
      <c r="M484" s="29">
        <v>0.34</v>
      </c>
      <c r="N484" s="29">
        <v>1.5</v>
      </c>
      <c r="O484" s="229" t="s">
        <v>2132</v>
      </c>
    </row>
    <row r="485" spans="1:15" ht="30.75" thickBot="1" x14ac:dyDescent="0.3">
      <c r="A485" s="376"/>
      <c r="B485" s="377"/>
      <c r="C485" s="15" t="s">
        <v>2136</v>
      </c>
      <c r="D485" s="18">
        <v>2019</v>
      </c>
      <c r="E485" s="309">
        <v>571.60299999999995</v>
      </c>
      <c r="F485" s="309"/>
      <c r="G485" s="309">
        <v>571.60299999999995</v>
      </c>
      <c r="H485" s="309">
        <v>571.60299999999995</v>
      </c>
      <c r="I485" s="309"/>
      <c r="J485" s="309"/>
      <c r="K485" s="309"/>
      <c r="L485" s="309"/>
      <c r="M485" s="18">
        <v>0</v>
      </c>
      <c r="N485" s="18"/>
      <c r="O485" s="227" t="s">
        <v>2467</v>
      </c>
    </row>
    <row r="486" spans="1:15" ht="33" customHeight="1" thickBot="1" x14ac:dyDescent="0.3">
      <c r="A486" s="385" t="s">
        <v>1649</v>
      </c>
      <c r="B486" s="386"/>
      <c r="C486" s="386"/>
      <c r="D486" s="386"/>
      <c r="E486" s="386"/>
      <c r="F486" s="386"/>
      <c r="G486" s="386"/>
      <c r="H486" s="386"/>
      <c r="I486" s="386"/>
      <c r="J486" s="386"/>
      <c r="K486" s="386"/>
      <c r="L486" s="386"/>
      <c r="M486" s="386"/>
      <c r="N486" s="386"/>
      <c r="O486" s="387"/>
    </row>
    <row r="487" spans="1:15" ht="105" x14ac:dyDescent="0.25">
      <c r="A487" s="404" t="s">
        <v>1650</v>
      </c>
      <c r="B487" s="398" t="s">
        <v>141</v>
      </c>
      <c r="C487" s="16" t="s">
        <v>1651</v>
      </c>
      <c r="D487" s="141">
        <v>2019</v>
      </c>
      <c r="E487" s="313">
        <f t="shared" ref="E487:E492" si="9">G487</f>
        <v>17000</v>
      </c>
      <c r="F487" s="313">
        <v>0</v>
      </c>
      <c r="G487" s="313">
        <v>17000</v>
      </c>
      <c r="H487" s="313">
        <v>17000</v>
      </c>
      <c r="I487" s="313">
        <v>0</v>
      </c>
      <c r="J487" s="313">
        <v>0</v>
      </c>
      <c r="K487" s="313">
        <v>0</v>
      </c>
      <c r="L487" s="313">
        <v>0</v>
      </c>
      <c r="M487" s="141">
        <v>0</v>
      </c>
      <c r="N487" s="141">
        <v>0</v>
      </c>
      <c r="O487" s="226" t="s">
        <v>2654</v>
      </c>
    </row>
    <row r="488" spans="1:15" ht="90" x14ac:dyDescent="0.25">
      <c r="A488" s="405"/>
      <c r="B488" s="399"/>
      <c r="C488" s="13" t="s">
        <v>1652</v>
      </c>
      <c r="D488" s="131">
        <v>2019</v>
      </c>
      <c r="E488" s="306">
        <f t="shared" si="9"/>
        <v>3000</v>
      </c>
      <c r="F488" s="306">
        <v>0</v>
      </c>
      <c r="G488" s="306">
        <v>3000</v>
      </c>
      <c r="H488" s="306">
        <v>3000</v>
      </c>
      <c r="I488" s="306">
        <v>0</v>
      </c>
      <c r="J488" s="306">
        <v>0</v>
      </c>
      <c r="K488" s="306">
        <v>0</v>
      </c>
      <c r="L488" s="306">
        <v>0</v>
      </c>
      <c r="M488" s="131">
        <v>0</v>
      </c>
      <c r="N488" s="131">
        <v>0</v>
      </c>
      <c r="O488" s="229" t="s">
        <v>2464</v>
      </c>
    </row>
    <row r="489" spans="1:15" ht="90" x14ac:dyDescent="0.25">
      <c r="A489" s="405"/>
      <c r="B489" s="399"/>
      <c r="C489" s="13" t="s">
        <v>1653</v>
      </c>
      <c r="D489" s="131">
        <v>2019</v>
      </c>
      <c r="E489" s="306">
        <f t="shared" si="9"/>
        <v>400</v>
      </c>
      <c r="F489" s="306">
        <v>0</v>
      </c>
      <c r="G489" s="306">
        <v>400</v>
      </c>
      <c r="H489" s="306">
        <v>400</v>
      </c>
      <c r="I489" s="306">
        <v>0</v>
      </c>
      <c r="J489" s="306">
        <v>0</v>
      </c>
      <c r="K489" s="306">
        <v>0</v>
      </c>
      <c r="L489" s="306">
        <v>0</v>
      </c>
      <c r="M489" s="131">
        <v>0</v>
      </c>
      <c r="N489" s="131">
        <v>0</v>
      </c>
      <c r="O489" s="229" t="s">
        <v>2654</v>
      </c>
    </row>
    <row r="490" spans="1:15" ht="90" x14ac:dyDescent="0.25">
      <c r="A490" s="405"/>
      <c r="B490" s="399"/>
      <c r="C490" s="13" t="s">
        <v>1654</v>
      </c>
      <c r="D490" s="131">
        <v>2019</v>
      </c>
      <c r="E490" s="306">
        <f t="shared" si="9"/>
        <v>400</v>
      </c>
      <c r="F490" s="306">
        <v>0</v>
      </c>
      <c r="G490" s="306">
        <v>400</v>
      </c>
      <c r="H490" s="306">
        <v>400</v>
      </c>
      <c r="I490" s="306">
        <v>0</v>
      </c>
      <c r="J490" s="306">
        <v>0</v>
      </c>
      <c r="K490" s="306">
        <v>0</v>
      </c>
      <c r="L490" s="306">
        <v>0</v>
      </c>
      <c r="M490" s="131">
        <v>0</v>
      </c>
      <c r="N490" s="131">
        <v>0</v>
      </c>
      <c r="O490" s="229" t="s">
        <v>2654</v>
      </c>
    </row>
    <row r="491" spans="1:15" ht="75.75" thickBot="1" x14ac:dyDescent="0.3">
      <c r="A491" s="407"/>
      <c r="B491" s="400"/>
      <c r="C491" s="15" t="s">
        <v>1655</v>
      </c>
      <c r="D491" s="132">
        <v>2019</v>
      </c>
      <c r="E491" s="307">
        <f t="shared" si="9"/>
        <v>400</v>
      </c>
      <c r="F491" s="307">
        <v>0</v>
      </c>
      <c r="G491" s="307">
        <v>400</v>
      </c>
      <c r="H491" s="307">
        <v>400</v>
      </c>
      <c r="I491" s="307">
        <v>0</v>
      </c>
      <c r="J491" s="307">
        <v>0</v>
      </c>
      <c r="K491" s="307">
        <v>0</v>
      </c>
      <c r="L491" s="307">
        <v>0</v>
      </c>
      <c r="M491" s="132">
        <v>0</v>
      </c>
      <c r="N491" s="132">
        <v>0</v>
      </c>
      <c r="O491" s="227" t="s">
        <v>1656</v>
      </c>
    </row>
    <row r="492" spans="1:15" ht="60.75" thickBot="1" x14ac:dyDescent="0.3">
      <c r="A492" s="173" t="s">
        <v>1657</v>
      </c>
      <c r="B492" s="1" t="s">
        <v>141</v>
      </c>
      <c r="C492" s="46" t="s">
        <v>1658</v>
      </c>
      <c r="D492" s="11">
        <v>2019</v>
      </c>
      <c r="E492" s="324">
        <f t="shared" si="9"/>
        <v>8000</v>
      </c>
      <c r="F492" s="324">
        <v>0</v>
      </c>
      <c r="G492" s="324">
        <v>8000</v>
      </c>
      <c r="H492" s="324">
        <v>3000</v>
      </c>
      <c r="I492" s="324">
        <v>5000</v>
      </c>
      <c r="J492" s="324">
        <v>0</v>
      </c>
      <c r="K492" s="324">
        <v>0</v>
      </c>
      <c r="L492" s="324">
        <v>8000</v>
      </c>
      <c r="M492" s="11">
        <v>100</v>
      </c>
      <c r="N492" s="11">
        <v>100</v>
      </c>
      <c r="O492" s="228" t="s">
        <v>2654</v>
      </c>
    </row>
    <row r="493" spans="1:15" x14ac:dyDescent="0.25">
      <c r="A493" s="404" t="s">
        <v>1659</v>
      </c>
      <c r="B493" s="398" t="s">
        <v>141</v>
      </c>
      <c r="C493" s="16" t="s">
        <v>1660</v>
      </c>
      <c r="D493" s="141">
        <v>2019</v>
      </c>
      <c r="E493" s="313">
        <v>3508.99</v>
      </c>
      <c r="F493" s="313">
        <v>0</v>
      </c>
      <c r="G493" s="313">
        <v>3508.99</v>
      </c>
      <c r="H493" s="313">
        <v>3508.99</v>
      </c>
      <c r="I493" s="313">
        <v>0</v>
      </c>
      <c r="J493" s="313">
        <v>0</v>
      </c>
      <c r="K493" s="313">
        <v>0</v>
      </c>
      <c r="L493" s="313">
        <v>2000</v>
      </c>
      <c r="M493" s="141">
        <v>65</v>
      </c>
      <c r="N493" s="141">
        <v>65</v>
      </c>
      <c r="O493" s="226" t="s">
        <v>2654</v>
      </c>
    </row>
    <row r="494" spans="1:15" ht="30" x14ac:dyDescent="0.25">
      <c r="A494" s="405"/>
      <c r="B494" s="399"/>
      <c r="C494" s="13" t="s">
        <v>1661</v>
      </c>
      <c r="D494" s="131">
        <v>2019</v>
      </c>
      <c r="E494" s="306">
        <v>1465</v>
      </c>
      <c r="F494" s="306">
        <v>0</v>
      </c>
      <c r="G494" s="306">
        <v>1465</v>
      </c>
      <c r="H494" s="306">
        <v>1465</v>
      </c>
      <c r="I494" s="306">
        <v>0</v>
      </c>
      <c r="J494" s="306">
        <v>0</v>
      </c>
      <c r="K494" s="306">
        <v>0</v>
      </c>
      <c r="L494" s="306">
        <v>0</v>
      </c>
      <c r="M494" s="131">
        <v>0</v>
      </c>
      <c r="N494" s="131">
        <v>0</v>
      </c>
      <c r="O494" s="229" t="s">
        <v>2467</v>
      </c>
    </row>
    <row r="495" spans="1:15" x14ac:dyDescent="0.25">
      <c r="A495" s="405"/>
      <c r="B495" s="399"/>
      <c r="C495" s="13" t="s">
        <v>1662</v>
      </c>
      <c r="D495" s="131">
        <v>2019</v>
      </c>
      <c r="E495" s="306">
        <v>1790</v>
      </c>
      <c r="F495" s="306">
        <v>0</v>
      </c>
      <c r="G495" s="306">
        <v>1790</v>
      </c>
      <c r="H495" s="306">
        <v>1790</v>
      </c>
      <c r="I495" s="306">
        <v>0</v>
      </c>
      <c r="J495" s="306">
        <v>0</v>
      </c>
      <c r="K495" s="306">
        <v>0</v>
      </c>
      <c r="L495" s="306">
        <v>0</v>
      </c>
      <c r="M495" s="131">
        <v>0</v>
      </c>
      <c r="N495" s="131">
        <v>0</v>
      </c>
      <c r="O495" s="229" t="s">
        <v>2467</v>
      </c>
    </row>
    <row r="496" spans="1:15" ht="60" x14ac:dyDescent="0.25">
      <c r="A496" s="405"/>
      <c r="B496" s="399"/>
      <c r="C496" s="13" t="s">
        <v>1663</v>
      </c>
      <c r="D496" s="131">
        <v>2019</v>
      </c>
      <c r="E496" s="306">
        <v>70</v>
      </c>
      <c r="F496" s="306">
        <v>0</v>
      </c>
      <c r="G496" s="306">
        <v>70</v>
      </c>
      <c r="H496" s="306">
        <v>70</v>
      </c>
      <c r="I496" s="306">
        <v>0</v>
      </c>
      <c r="J496" s="306">
        <v>0</v>
      </c>
      <c r="K496" s="306">
        <v>0</v>
      </c>
      <c r="L496" s="306">
        <v>0</v>
      </c>
      <c r="M496" s="131">
        <v>0</v>
      </c>
      <c r="N496" s="131">
        <v>0</v>
      </c>
      <c r="O496" s="229" t="s">
        <v>2467</v>
      </c>
    </row>
    <row r="497" spans="1:16" ht="30.75" thickBot="1" x14ac:dyDescent="0.3">
      <c r="A497" s="407"/>
      <c r="B497" s="400"/>
      <c r="C497" s="15" t="s">
        <v>1664</v>
      </c>
      <c r="D497" s="132">
        <v>2019</v>
      </c>
      <c r="E497" s="307">
        <v>600</v>
      </c>
      <c r="F497" s="307">
        <v>0</v>
      </c>
      <c r="G497" s="307">
        <v>600</v>
      </c>
      <c r="H497" s="307">
        <v>600</v>
      </c>
      <c r="I497" s="307">
        <v>0</v>
      </c>
      <c r="J497" s="307">
        <v>0</v>
      </c>
      <c r="K497" s="307">
        <v>0</v>
      </c>
      <c r="L497" s="307">
        <v>0</v>
      </c>
      <c r="M497" s="132">
        <v>0</v>
      </c>
      <c r="N497" s="132">
        <v>0</v>
      </c>
      <c r="O497" s="227" t="s">
        <v>2597</v>
      </c>
    </row>
    <row r="498" spans="1:16" ht="45" x14ac:dyDescent="0.25">
      <c r="A498" s="404" t="s">
        <v>1665</v>
      </c>
      <c r="B498" s="398" t="s">
        <v>141</v>
      </c>
      <c r="C498" s="16" t="s">
        <v>1666</v>
      </c>
      <c r="D498" s="141">
        <v>2019</v>
      </c>
      <c r="E498" s="313">
        <v>150</v>
      </c>
      <c r="F498" s="313">
        <v>0</v>
      </c>
      <c r="G498" s="313">
        <v>150</v>
      </c>
      <c r="H498" s="313">
        <v>150</v>
      </c>
      <c r="I498" s="313">
        <v>0</v>
      </c>
      <c r="J498" s="313">
        <v>0</v>
      </c>
      <c r="K498" s="313">
        <v>0</v>
      </c>
      <c r="L498" s="313">
        <v>0</v>
      </c>
      <c r="M498" s="141">
        <v>100</v>
      </c>
      <c r="N498" s="141">
        <v>100</v>
      </c>
      <c r="O498" s="226" t="s">
        <v>2467</v>
      </c>
    </row>
    <row r="499" spans="1:16" ht="45" x14ac:dyDescent="0.25">
      <c r="A499" s="405"/>
      <c r="B499" s="399"/>
      <c r="C499" s="13" t="s">
        <v>1667</v>
      </c>
      <c r="D499" s="131">
        <v>2019</v>
      </c>
      <c r="E499" s="306">
        <v>175</v>
      </c>
      <c r="F499" s="306">
        <v>0</v>
      </c>
      <c r="G499" s="306">
        <v>175</v>
      </c>
      <c r="H499" s="306">
        <v>175</v>
      </c>
      <c r="I499" s="306">
        <v>0</v>
      </c>
      <c r="J499" s="306">
        <v>0</v>
      </c>
      <c r="K499" s="306">
        <v>0</v>
      </c>
      <c r="L499" s="306">
        <v>0</v>
      </c>
      <c r="M499" s="131">
        <v>100</v>
      </c>
      <c r="N499" s="131">
        <v>100</v>
      </c>
      <c r="O499" s="229" t="s">
        <v>2467</v>
      </c>
    </row>
    <row r="500" spans="1:16" ht="45" x14ac:dyDescent="0.25">
      <c r="A500" s="405"/>
      <c r="B500" s="399"/>
      <c r="C500" s="13" t="s">
        <v>1668</v>
      </c>
      <c r="D500" s="131">
        <v>2019</v>
      </c>
      <c r="E500" s="306">
        <v>1495</v>
      </c>
      <c r="F500" s="306">
        <v>0</v>
      </c>
      <c r="G500" s="306">
        <v>1495</v>
      </c>
      <c r="H500" s="306">
        <v>1495</v>
      </c>
      <c r="I500" s="306">
        <v>0</v>
      </c>
      <c r="J500" s="306">
        <v>0</v>
      </c>
      <c r="K500" s="306">
        <v>0</v>
      </c>
      <c r="L500" s="306">
        <v>0</v>
      </c>
      <c r="M500" s="131">
        <v>0</v>
      </c>
      <c r="N500" s="131">
        <v>0</v>
      </c>
      <c r="O500" s="229" t="s">
        <v>2467</v>
      </c>
    </row>
    <row r="501" spans="1:16" ht="45" x14ac:dyDescent="0.25">
      <c r="A501" s="405"/>
      <c r="B501" s="399"/>
      <c r="C501" s="13" t="s">
        <v>1669</v>
      </c>
      <c r="D501" s="131">
        <v>2019</v>
      </c>
      <c r="E501" s="306">
        <v>1495</v>
      </c>
      <c r="F501" s="306">
        <v>0</v>
      </c>
      <c r="G501" s="306">
        <v>1495</v>
      </c>
      <c r="H501" s="306">
        <v>1495</v>
      </c>
      <c r="I501" s="306">
        <v>0</v>
      </c>
      <c r="J501" s="306">
        <v>0</v>
      </c>
      <c r="K501" s="306">
        <v>0</v>
      </c>
      <c r="L501" s="306">
        <v>0</v>
      </c>
      <c r="M501" s="131">
        <v>7</v>
      </c>
      <c r="N501" s="131">
        <v>7</v>
      </c>
      <c r="O501" s="229" t="s">
        <v>2467</v>
      </c>
    </row>
    <row r="502" spans="1:16" ht="45" x14ac:dyDescent="0.25">
      <c r="A502" s="405"/>
      <c r="B502" s="399"/>
      <c r="C502" s="13" t="s">
        <v>1670</v>
      </c>
      <c r="D502" s="131">
        <v>2019</v>
      </c>
      <c r="E502" s="306">
        <v>1495</v>
      </c>
      <c r="F502" s="306">
        <v>0</v>
      </c>
      <c r="G502" s="306">
        <v>1495</v>
      </c>
      <c r="H502" s="306">
        <v>1495</v>
      </c>
      <c r="I502" s="306">
        <v>0</v>
      </c>
      <c r="J502" s="306">
        <v>0</v>
      </c>
      <c r="K502" s="306">
        <v>0</v>
      </c>
      <c r="L502" s="306">
        <v>0</v>
      </c>
      <c r="M502" s="131">
        <v>0</v>
      </c>
      <c r="N502" s="131">
        <v>0</v>
      </c>
      <c r="O502" s="229" t="s">
        <v>2467</v>
      </c>
      <c r="P502" s="187"/>
    </row>
    <row r="503" spans="1:16" ht="45" x14ac:dyDescent="0.25">
      <c r="A503" s="405"/>
      <c r="B503" s="399"/>
      <c r="C503" s="13" t="s">
        <v>1671</v>
      </c>
      <c r="D503" s="131">
        <v>2019</v>
      </c>
      <c r="E503" s="306">
        <v>1200</v>
      </c>
      <c r="F503" s="306">
        <v>0</v>
      </c>
      <c r="G503" s="306">
        <v>1200</v>
      </c>
      <c r="H503" s="306">
        <v>1200</v>
      </c>
      <c r="I503" s="306">
        <v>0</v>
      </c>
      <c r="J503" s="306">
        <v>0</v>
      </c>
      <c r="K503" s="306">
        <v>0</v>
      </c>
      <c r="L503" s="306">
        <v>0</v>
      </c>
      <c r="M503" s="131">
        <v>0</v>
      </c>
      <c r="N503" s="131">
        <v>0</v>
      </c>
      <c r="O503" s="229" t="s">
        <v>2467</v>
      </c>
      <c r="P503" s="187"/>
    </row>
    <row r="504" spans="1:16" ht="45" x14ac:dyDescent="0.25">
      <c r="A504" s="405"/>
      <c r="B504" s="399"/>
      <c r="C504" s="13" t="s">
        <v>1672</v>
      </c>
      <c r="D504" s="131">
        <v>2019</v>
      </c>
      <c r="E504" s="306">
        <v>300</v>
      </c>
      <c r="F504" s="306">
        <v>0</v>
      </c>
      <c r="G504" s="306">
        <v>300</v>
      </c>
      <c r="H504" s="306">
        <v>300</v>
      </c>
      <c r="I504" s="306">
        <v>0</v>
      </c>
      <c r="J504" s="306">
        <v>0</v>
      </c>
      <c r="K504" s="306">
        <v>0</v>
      </c>
      <c r="L504" s="306">
        <v>0</v>
      </c>
      <c r="M504" s="131">
        <v>0</v>
      </c>
      <c r="N504" s="131">
        <v>0</v>
      </c>
      <c r="O504" s="229" t="s">
        <v>2467</v>
      </c>
      <c r="P504" s="187"/>
    </row>
    <row r="505" spans="1:16" ht="45" x14ac:dyDescent="0.25">
      <c r="A505" s="405"/>
      <c r="B505" s="399"/>
      <c r="C505" s="13" t="s">
        <v>1673</v>
      </c>
      <c r="D505" s="131">
        <v>2019</v>
      </c>
      <c r="E505" s="306">
        <v>89.268000000000001</v>
      </c>
      <c r="F505" s="306">
        <v>0</v>
      </c>
      <c r="G505" s="306">
        <v>89.268000000000001</v>
      </c>
      <c r="H505" s="306">
        <v>89.268000000000001</v>
      </c>
      <c r="I505" s="306">
        <v>0</v>
      </c>
      <c r="J505" s="306">
        <v>0</v>
      </c>
      <c r="K505" s="306">
        <v>0</v>
      </c>
      <c r="L505" s="306">
        <v>0</v>
      </c>
      <c r="M505" s="131">
        <v>0</v>
      </c>
      <c r="N505" s="131">
        <v>0</v>
      </c>
      <c r="O505" s="229" t="s">
        <v>2467</v>
      </c>
      <c r="P505" s="187"/>
    </row>
    <row r="506" spans="1:16" ht="60.75" thickBot="1" x14ac:dyDescent="0.3">
      <c r="A506" s="407"/>
      <c r="B506" s="400"/>
      <c r="C506" s="15" t="s">
        <v>1674</v>
      </c>
      <c r="D506" s="132">
        <v>2019</v>
      </c>
      <c r="E506" s="307">
        <v>1480</v>
      </c>
      <c r="F506" s="307">
        <v>0</v>
      </c>
      <c r="G506" s="307">
        <v>1480</v>
      </c>
      <c r="H506" s="307">
        <v>1480</v>
      </c>
      <c r="I506" s="307">
        <v>0</v>
      </c>
      <c r="J506" s="307">
        <v>0</v>
      </c>
      <c r="K506" s="307">
        <v>0</v>
      </c>
      <c r="L506" s="307">
        <v>0</v>
      </c>
      <c r="M506" s="132">
        <v>0</v>
      </c>
      <c r="N506" s="132">
        <v>0</v>
      </c>
      <c r="O506" s="227" t="s">
        <v>2467</v>
      </c>
      <c r="P506" s="187"/>
    </row>
    <row r="507" spans="1:16" ht="90" x14ac:dyDescent="0.25">
      <c r="A507" s="404" t="s">
        <v>1675</v>
      </c>
      <c r="B507" s="398" t="s">
        <v>141</v>
      </c>
      <c r="C507" s="16" t="s">
        <v>1676</v>
      </c>
      <c r="D507" s="141">
        <v>2019</v>
      </c>
      <c r="E507" s="313">
        <v>5041.6729999999998</v>
      </c>
      <c r="F507" s="313">
        <v>0</v>
      </c>
      <c r="G507" s="313">
        <v>5041.6729999999998</v>
      </c>
      <c r="H507" s="313">
        <v>5041.6729999999998</v>
      </c>
      <c r="I507" s="313">
        <v>0</v>
      </c>
      <c r="J507" s="313">
        <v>0</v>
      </c>
      <c r="K507" s="313">
        <v>0</v>
      </c>
      <c r="L507" s="313">
        <v>450</v>
      </c>
      <c r="M507" s="141">
        <v>35</v>
      </c>
      <c r="N507" s="141">
        <v>35</v>
      </c>
      <c r="O507" s="226" t="s">
        <v>2654</v>
      </c>
    </row>
    <row r="508" spans="1:16" ht="30" x14ac:dyDescent="0.25">
      <c r="A508" s="405"/>
      <c r="B508" s="399"/>
      <c r="C508" s="13" t="s">
        <v>1677</v>
      </c>
      <c r="D508" s="131">
        <v>2019</v>
      </c>
      <c r="E508" s="306">
        <v>1600</v>
      </c>
      <c r="F508" s="306">
        <v>0</v>
      </c>
      <c r="G508" s="306">
        <v>1600</v>
      </c>
      <c r="H508" s="306">
        <v>1600</v>
      </c>
      <c r="I508" s="306">
        <v>0</v>
      </c>
      <c r="J508" s="306">
        <v>0</v>
      </c>
      <c r="K508" s="306">
        <v>0</v>
      </c>
      <c r="L508" s="306">
        <v>1600</v>
      </c>
      <c r="M508" s="131">
        <v>100</v>
      </c>
      <c r="N508" s="131">
        <v>100</v>
      </c>
      <c r="O508" s="229" t="s">
        <v>2654</v>
      </c>
    </row>
    <row r="509" spans="1:16" ht="60" x14ac:dyDescent="0.25">
      <c r="A509" s="405"/>
      <c r="B509" s="399"/>
      <c r="C509" s="13" t="s">
        <v>1678</v>
      </c>
      <c r="D509" s="131">
        <v>2019</v>
      </c>
      <c r="E509" s="306">
        <v>150</v>
      </c>
      <c r="F509" s="306">
        <v>0</v>
      </c>
      <c r="G509" s="306">
        <v>150</v>
      </c>
      <c r="H509" s="306">
        <v>150</v>
      </c>
      <c r="I509" s="306">
        <v>0</v>
      </c>
      <c r="J509" s="306">
        <v>0</v>
      </c>
      <c r="K509" s="306">
        <v>0</v>
      </c>
      <c r="L509" s="306">
        <v>150</v>
      </c>
      <c r="M509" s="131">
        <v>100</v>
      </c>
      <c r="N509" s="131">
        <v>100</v>
      </c>
      <c r="O509" s="229" t="s">
        <v>2467</v>
      </c>
    </row>
    <row r="510" spans="1:16" ht="90" x14ac:dyDescent="0.25">
      <c r="A510" s="405"/>
      <c r="B510" s="399"/>
      <c r="C510" s="13" t="s">
        <v>1679</v>
      </c>
      <c r="D510" s="131">
        <v>2019</v>
      </c>
      <c r="E510" s="306">
        <v>950</v>
      </c>
      <c r="F510" s="306">
        <v>0</v>
      </c>
      <c r="G510" s="306">
        <v>950</v>
      </c>
      <c r="H510" s="306">
        <v>950</v>
      </c>
      <c r="I510" s="306">
        <v>0</v>
      </c>
      <c r="J510" s="306">
        <v>0</v>
      </c>
      <c r="K510" s="306">
        <v>0</v>
      </c>
      <c r="L510" s="306"/>
      <c r="M510" s="131">
        <v>60</v>
      </c>
      <c r="N510" s="131">
        <v>60</v>
      </c>
      <c r="O510" s="229" t="s">
        <v>2654</v>
      </c>
    </row>
    <row r="511" spans="1:16" ht="45.75" thickBot="1" x14ac:dyDescent="0.3">
      <c r="A511" s="407"/>
      <c r="B511" s="400"/>
      <c r="C511" s="15" t="s">
        <v>1680</v>
      </c>
      <c r="D511" s="132">
        <v>2019</v>
      </c>
      <c r="E511" s="307">
        <v>8700</v>
      </c>
      <c r="F511" s="307">
        <v>0</v>
      </c>
      <c r="G511" s="307">
        <v>8700</v>
      </c>
      <c r="H511" s="307">
        <v>8700</v>
      </c>
      <c r="I511" s="307">
        <v>0</v>
      </c>
      <c r="J511" s="307">
        <v>0</v>
      </c>
      <c r="K511" s="307">
        <v>0</v>
      </c>
      <c r="L511" s="307"/>
      <c r="M511" s="132">
        <v>90</v>
      </c>
      <c r="N511" s="132">
        <v>90</v>
      </c>
      <c r="O511" s="227" t="s">
        <v>2654</v>
      </c>
    </row>
    <row r="512" spans="1:16" ht="45" x14ac:dyDescent="0.25">
      <c r="A512" s="404" t="s">
        <v>1681</v>
      </c>
      <c r="B512" s="398" t="s">
        <v>141</v>
      </c>
      <c r="C512" s="16" t="s">
        <v>1682</v>
      </c>
      <c r="D512" s="141">
        <v>2019</v>
      </c>
      <c r="E512" s="313">
        <v>96.45</v>
      </c>
      <c r="F512" s="313">
        <v>0</v>
      </c>
      <c r="G512" s="313">
        <v>96.45</v>
      </c>
      <c r="H512" s="313">
        <v>96.45</v>
      </c>
      <c r="I512" s="313">
        <v>0</v>
      </c>
      <c r="J512" s="313">
        <v>0</v>
      </c>
      <c r="K512" s="313">
        <v>0</v>
      </c>
      <c r="L512" s="313">
        <v>0</v>
      </c>
      <c r="M512" s="141">
        <v>0</v>
      </c>
      <c r="N512" s="141">
        <v>0</v>
      </c>
      <c r="O512" s="226" t="s">
        <v>2467</v>
      </c>
    </row>
    <row r="513" spans="1:15" ht="45" x14ac:dyDescent="0.25">
      <c r="A513" s="405"/>
      <c r="B513" s="399"/>
      <c r="C513" s="13" t="s">
        <v>1683</v>
      </c>
      <c r="D513" s="131">
        <v>2019</v>
      </c>
      <c r="E513" s="306">
        <v>670</v>
      </c>
      <c r="F513" s="306">
        <v>0</v>
      </c>
      <c r="G513" s="306">
        <v>670</v>
      </c>
      <c r="H513" s="306">
        <v>670</v>
      </c>
      <c r="I513" s="306">
        <v>0</v>
      </c>
      <c r="J513" s="306">
        <v>0</v>
      </c>
      <c r="K513" s="306">
        <v>0</v>
      </c>
      <c r="L513" s="306">
        <v>0</v>
      </c>
      <c r="M513" s="131">
        <v>30</v>
      </c>
      <c r="N513" s="131">
        <v>30</v>
      </c>
      <c r="O513" s="229" t="s">
        <v>2467</v>
      </c>
    </row>
    <row r="514" spans="1:15" ht="45" x14ac:dyDescent="0.25">
      <c r="A514" s="405"/>
      <c r="B514" s="399"/>
      <c r="C514" s="13" t="s">
        <v>1684</v>
      </c>
      <c r="D514" s="131">
        <v>2019</v>
      </c>
      <c r="E514" s="306">
        <v>900</v>
      </c>
      <c r="F514" s="306">
        <v>0</v>
      </c>
      <c r="G514" s="306">
        <v>900</v>
      </c>
      <c r="H514" s="306">
        <v>900</v>
      </c>
      <c r="I514" s="306">
        <v>0</v>
      </c>
      <c r="J514" s="306">
        <v>0</v>
      </c>
      <c r="K514" s="306">
        <v>0</v>
      </c>
      <c r="L514" s="306">
        <v>0</v>
      </c>
      <c r="M514" s="131">
        <v>0</v>
      </c>
      <c r="N514" s="131">
        <v>0</v>
      </c>
      <c r="O514" s="229" t="s">
        <v>2467</v>
      </c>
    </row>
    <row r="515" spans="1:15" ht="45" x14ac:dyDescent="0.25">
      <c r="A515" s="405"/>
      <c r="B515" s="399"/>
      <c r="C515" s="13" t="s">
        <v>1685</v>
      </c>
      <c r="D515" s="131">
        <v>2019</v>
      </c>
      <c r="E515" s="306">
        <v>300</v>
      </c>
      <c r="F515" s="306">
        <v>0</v>
      </c>
      <c r="G515" s="306">
        <v>300</v>
      </c>
      <c r="H515" s="306">
        <v>300</v>
      </c>
      <c r="I515" s="306">
        <v>0</v>
      </c>
      <c r="J515" s="306">
        <v>0</v>
      </c>
      <c r="K515" s="306">
        <v>0</v>
      </c>
      <c r="L515" s="306">
        <v>0</v>
      </c>
      <c r="M515" s="131">
        <v>0</v>
      </c>
      <c r="N515" s="131">
        <v>0</v>
      </c>
      <c r="O515" s="229" t="s">
        <v>2467</v>
      </c>
    </row>
    <row r="516" spans="1:15" ht="60" x14ac:dyDescent="0.25">
      <c r="A516" s="405"/>
      <c r="B516" s="399"/>
      <c r="C516" s="13" t="s">
        <v>1686</v>
      </c>
      <c r="D516" s="131">
        <v>2019</v>
      </c>
      <c r="E516" s="306">
        <v>135</v>
      </c>
      <c r="F516" s="306">
        <v>0</v>
      </c>
      <c r="G516" s="306">
        <v>135</v>
      </c>
      <c r="H516" s="306">
        <v>135</v>
      </c>
      <c r="I516" s="306">
        <v>0</v>
      </c>
      <c r="J516" s="306">
        <v>0</v>
      </c>
      <c r="K516" s="306">
        <v>0</v>
      </c>
      <c r="L516" s="306">
        <v>0</v>
      </c>
      <c r="M516" s="131">
        <v>0</v>
      </c>
      <c r="N516" s="131">
        <v>0</v>
      </c>
      <c r="O516" s="229" t="s">
        <v>2467</v>
      </c>
    </row>
    <row r="517" spans="1:15" s="109" customFormat="1" ht="30" x14ac:dyDescent="0.25">
      <c r="A517" s="405"/>
      <c r="B517" s="399"/>
      <c r="C517" s="12" t="s">
        <v>1687</v>
      </c>
      <c r="D517" s="134">
        <v>2019</v>
      </c>
      <c r="E517" s="316">
        <v>500</v>
      </c>
      <c r="F517" s="316">
        <v>0</v>
      </c>
      <c r="G517" s="316">
        <v>500</v>
      </c>
      <c r="H517" s="316">
        <v>500</v>
      </c>
      <c r="I517" s="316">
        <v>0</v>
      </c>
      <c r="J517" s="316">
        <v>0</v>
      </c>
      <c r="K517" s="316">
        <v>0</v>
      </c>
      <c r="L517" s="316">
        <v>0</v>
      </c>
      <c r="M517" s="134">
        <v>100</v>
      </c>
      <c r="N517" s="134">
        <v>100</v>
      </c>
      <c r="O517" s="238" t="s">
        <v>2654</v>
      </c>
    </row>
    <row r="518" spans="1:15" s="109" customFormat="1" ht="30" x14ac:dyDescent="0.25">
      <c r="A518" s="405"/>
      <c r="B518" s="399"/>
      <c r="C518" s="12" t="s">
        <v>1688</v>
      </c>
      <c r="D518" s="134">
        <v>2019</v>
      </c>
      <c r="E518" s="316">
        <v>500</v>
      </c>
      <c r="F518" s="316">
        <v>0</v>
      </c>
      <c r="G518" s="316">
        <v>500</v>
      </c>
      <c r="H518" s="316">
        <v>500</v>
      </c>
      <c r="I518" s="316">
        <v>0</v>
      </c>
      <c r="J518" s="316">
        <v>0</v>
      </c>
      <c r="K518" s="316">
        <v>0</v>
      </c>
      <c r="L518" s="316">
        <v>0</v>
      </c>
      <c r="M518" s="134">
        <v>100</v>
      </c>
      <c r="N518" s="134">
        <v>100</v>
      </c>
      <c r="O518" s="238" t="s">
        <v>2654</v>
      </c>
    </row>
    <row r="519" spans="1:15" ht="45" x14ac:dyDescent="0.25">
      <c r="A519" s="405"/>
      <c r="B519" s="399"/>
      <c r="C519" s="13" t="s">
        <v>1689</v>
      </c>
      <c r="D519" s="131">
        <v>2019</v>
      </c>
      <c r="E519" s="306">
        <v>300</v>
      </c>
      <c r="F519" s="306">
        <v>0</v>
      </c>
      <c r="G519" s="306">
        <v>300</v>
      </c>
      <c r="H519" s="306">
        <v>300</v>
      </c>
      <c r="I519" s="306">
        <v>0</v>
      </c>
      <c r="J519" s="306">
        <v>0</v>
      </c>
      <c r="K519" s="306">
        <v>0</v>
      </c>
      <c r="L519" s="306">
        <v>0</v>
      </c>
      <c r="M519" s="131">
        <v>0</v>
      </c>
      <c r="N519" s="131">
        <v>0</v>
      </c>
      <c r="O519" s="229" t="s">
        <v>2467</v>
      </c>
    </row>
    <row r="520" spans="1:15" ht="45" x14ac:dyDescent="0.25">
      <c r="A520" s="405"/>
      <c r="B520" s="399"/>
      <c r="C520" s="13" t="s">
        <v>1690</v>
      </c>
      <c r="D520" s="131">
        <v>2019</v>
      </c>
      <c r="E520" s="306">
        <v>300</v>
      </c>
      <c r="F520" s="306">
        <v>0</v>
      </c>
      <c r="G520" s="306">
        <v>300</v>
      </c>
      <c r="H520" s="306">
        <v>300</v>
      </c>
      <c r="I520" s="306">
        <v>0</v>
      </c>
      <c r="J520" s="306">
        <v>0</v>
      </c>
      <c r="K520" s="306">
        <v>0</v>
      </c>
      <c r="L520" s="306">
        <v>0</v>
      </c>
      <c r="M520" s="131">
        <v>0</v>
      </c>
      <c r="N520" s="131">
        <v>0</v>
      </c>
      <c r="O520" s="229" t="s">
        <v>2467</v>
      </c>
    </row>
    <row r="521" spans="1:15" ht="60" x14ac:dyDescent="0.25">
      <c r="A521" s="405"/>
      <c r="B521" s="399"/>
      <c r="C521" s="13" t="s">
        <v>1691</v>
      </c>
      <c r="D521" s="131">
        <v>2019</v>
      </c>
      <c r="E521" s="306">
        <v>300</v>
      </c>
      <c r="F521" s="306">
        <v>0</v>
      </c>
      <c r="G521" s="306">
        <v>300</v>
      </c>
      <c r="H521" s="306">
        <v>300</v>
      </c>
      <c r="I521" s="306">
        <v>0</v>
      </c>
      <c r="J521" s="306">
        <v>0</v>
      </c>
      <c r="K521" s="306">
        <v>0</v>
      </c>
      <c r="L521" s="306">
        <v>0</v>
      </c>
      <c r="M521" s="131">
        <v>0</v>
      </c>
      <c r="N521" s="131">
        <v>0</v>
      </c>
      <c r="O521" s="229" t="s">
        <v>2467</v>
      </c>
    </row>
    <row r="522" spans="1:15" ht="45" x14ac:dyDescent="0.25">
      <c r="A522" s="405"/>
      <c r="B522" s="399"/>
      <c r="C522" s="13" t="s">
        <v>1692</v>
      </c>
      <c r="D522" s="131">
        <v>2019</v>
      </c>
      <c r="E522" s="306">
        <v>300</v>
      </c>
      <c r="F522" s="306">
        <v>0</v>
      </c>
      <c r="G522" s="306">
        <v>300</v>
      </c>
      <c r="H522" s="306">
        <v>300</v>
      </c>
      <c r="I522" s="306">
        <v>0</v>
      </c>
      <c r="J522" s="306">
        <v>0</v>
      </c>
      <c r="K522" s="306">
        <v>0</v>
      </c>
      <c r="L522" s="306">
        <v>0</v>
      </c>
      <c r="M522" s="131">
        <v>0</v>
      </c>
      <c r="N522" s="131">
        <v>0</v>
      </c>
      <c r="O522" s="229" t="s">
        <v>2467</v>
      </c>
    </row>
    <row r="523" spans="1:15" ht="45" x14ac:dyDescent="0.25">
      <c r="A523" s="405"/>
      <c r="B523" s="399"/>
      <c r="C523" s="13" t="s">
        <v>1693</v>
      </c>
      <c r="D523" s="131">
        <v>2019</v>
      </c>
      <c r="E523" s="306">
        <v>300</v>
      </c>
      <c r="F523" s="306">
        <v>0</v>
      </c>
      <c r="G523" s="306">
        <v>300</v>
      </c>
      <c r="H523" s="306">
        <v>300</v>
      </c>
      <c r="I523" s="306">
        <v>0</v>
      </c>
      <c r="J523" s="306">
        <v>0</v>
      </c>
      <c r="K523" s="306">
        <v>0</v>
      </c>
      <c r="L523" s="306">
        <v>0</v>
      </c>
      <c r="M523" s="131">
        <v>0</v>
      </c>
      <c r="N523" s="131">
        <v>0</v>
      </c>
      <c r="O523" s="229" t="s">
        <v>2467</v>
      </c>
    </row>
    <row r="524" spans="1:15" ht="45" x14ac:dyDescent="0.25">
      <c r="A524" s="405"/>
      <c r="B524" s="399"/>
      <c r="C524" s="13" t="s">
        <v>1694</v>
      </c>
      <c r="D524" s="131">
        <v>2019</v>
      </c>
      <c r="E524" s="306">
        <v>300</v>
      </c>
      <c r="F524" s="306">
        <v>0</v>
      </c>
      <c r="G524" s="306">
        <v>300</v>
      </c>
      <c r="H524" s="306">
        <v>300</v>
      </c>
      <c r="I524" s="306">
        <v>0</v>
      </c>
      <c r="J524" s="306">
        <v>0</v>
      </c>
      <c r="K524" s="306">
        <v>0</v>
      </c>
      <c r="L524" s="306">
        <v>0</v>
      </c>
      <c r="M524" s="131">
        <v>0</v>
      </c>
      <c r="N524" s="131">
        <v>0</v>
      </c>
      <c r="O524" s="229" t="s">
        <v>2467</v>
      </c>
    </row>
    <row r="525" spans="1:15" ht="60" x14ac:dyDescent="0.25">
      <c r="A525" s="405"/>
      <c r="B525" s="399"/>
      <c r="C525" s="13" t="s">
        <v>1695</v>
      </c>
      <c r="D525" s="131">
        <v>2019</v>
      </c>
      <c r="E525" s="306">
        <v>1092.5809999999999</v>
      </c>
      <c r="F525" s="306">
        <v>0</v>
      </c>
      <c r="G525" s="306">
        <v>1092.5809999999999</v>
      </c>
      <c r="H525" s="306">
        <v>1092.5809999999999</v>
      </c>
      <c r="I525" s="306">
        <v>0</v>
      </c>
      <c r="J525" s="306">
        <v>0</v>
      </c>
      <c r="K525" s="306">
        <v>0</v>
      </c>
      <c r="L525" s="306">
        <v>0</v>
      </c>
      <c r="M525" s="131">
        <v>35</v>
      </c>
      <c r="N525" s="131">
        <v>35</v>
      </c>
      <c r="O525" s="229" t="s">
        <v>2654</v>
      </c>
    </row>
    <row r="526" spans="1:15" ht="90.75" thickBot="1" x14ac:dyDescent="0.3">
      <c r="A526" s="407"/>
      <c r="B526" s="400"/>
      <c r="C526" s="15" t="s">
        <v>1696</v>
      </c>
      <c r="D526" s="132">
        <v>2019</v>
      </c>
      <c r="E526" s="307">
        <v>435</v>
      </c>
      <c r="F526" s="307">
        <v>0</v>
      </c>
      <c r="G526" s="307">
        <v>435</v>
      </c>
      <c r="H526" s="307">
        <v>435</v>
      </c>
      <c r="I526" s="307">
        <v>0</v>
      </c>
      <c r="J526" s="307">
        <v>0</v>
      </c>
      <c r="K526" s="307">
        <v>0</v>
      </c>
      <c r="L526" s="307">
        <v>0</v>
      </c>
      <c r="M526" s="132">
        <v>30</v>
      </c>
      <c r="N526" s="132">
        <v>30</v>
      </c>
      <c r="O526" s="227" t="s">
        <v>2654</v>
      </c>
    </row>
    <row r="527" spans="1:15" ht="60" x14ac:dyDescent="0.25">
      <c r="A527" s="404" t="s">
        <v>1697</v>
      </c>
      <c r="B527" s="398" t="s">
        <v>141</v>
      </c>
      <c r="C527" s="16" t="s">
        <v>1698</v>
      </c>
      <c r="D527" s="141">
        <v>2019</v>
      </c>
      <c r="E527" s="313">
        <v>857.6</v>
      </c>
      <c r="F527" s="313">
        <v>0</v>
      </c>
      <c r="G527" s="313">
        <v>857.6</v>
      </c>
      <c r="H527" s="313">
        <v>857.6</v>
      </c>
      <c r="I527" s="313">
        <v>0</v>
      </c>
      <c r="J527" s="313">
        <v>0</v>
      </c>
      <c r="K527" s="313">
        <v>0</v>
      </c>
      <c r="L527" s="313">
        <v>0</v>
      </c>
      <c r="M527" s="141">
        <v>100</v>
      </c>
      <c r="N527" s="141">
        <v>100</v>
      </c>
      <c r="O527" s="226" t="s">
        <v>2654</v>
      </c>
    </row>
    <row r="528" spans="1:15" ht="60" x14ac:dyDescent="0.25">
      <c r="A528" s="405"/>
      <c r="B528" s="399"/>
      <c r="C528" s="13" t="s">
        <v>1699</v>
      </c>
      <c r="D528" s="131">
        <v>2019</v>
      </c>
      <c r="E528" s="306">
        <v>1978.6</v>
      </c>
      <c r="F528" s="306">
        <v>0</v>
      </c>
      <c r="G528" s="306">
        <v>1978.6</v>
      </c>
      <c r="H528" s="306">
        <v>1978.6</v>
      </c>
      <c r="I528" s="306">
        <v>0</v>
      </c>
      <c r="J528" s="306">
        <v>0</v>
      </c>
      <c r="K528" s="306">
        <v>0</v>
      </c>
      <c r="L528" s="306">
        <v>0</v>
      </c>
      <c r="M528" s="131">
        <v>100</v>
      </c>
      <c r="N528" s="131">
        <v>100</v>
      </c>
      <c r="O528" s="229" t="s">
        <v>2654</v>
      </c>
    </row>
    <row r="529" spans="1:15" ht="45" x14ac:dyDescent="0.25">
      <c r="A529" s="405"/>
      <c r="B529" s="399"/>
      <c r="C529" s="13" t="s">
        <v>1700</v>
      </c>
      <c r="D529" s="131">
        <v>2019</v>
      </c>
      <c r="E529" s="306">
        <v>500</v>
      </c>
      <c r="F529" s="306">
        <v>0</v>
      </c>
      <c r="G529" s="306">
        <v>500</v>
      </c>
      <c r="H529" s="306">
        <v>500</v>
      </c>
      <c r="I529" s="306">
        <v>0</v>
      </c>
      <c r="J529" s="306">
        <v>0</v>
      </c>
      <c r="K529" s="306">
        <v>0</v>
      </c>
      <c r="L529" s="306">
        <v>0</v>
      </c>
      <c r="M529" s="131">
        <v>50</v>
      </c>
      <c r="N529" s="131">
        <v>50</v>
      </c>
      <c r="O529" s="229" t="s">
        <v>2654</v>
      </c>
    </row>
    <row r="530" spans="1:15" ht="75" x14ac:dyDescent="0.25">
      <c r="A530" s="405"/>
      <c r="B530" s="399"/>
      <c r="C530" s="13" t="s">
        <v>1701</v>
      </c>
      <c r="D530" s="131">
        <v>2019</v>
      </c>
      <c r="E530" s="306">
        <v>500</v>
      </c>
      <c r="F530" s="306">
        <v>0</v>
      </c>
      <c r="G530" s="306">
        <v>500</v>
      </c>
      <c r="H530" s="306">
        <v>500</v>
      </c>
      <c r="I530" s="306">
        <v>0</v>
      </c>
      <c r="J530" s="306">
        <v>0</v>
      </c>
      <c r="K530" s="306">
        <v>0</v>
      </c>
      <c r="L530" s="306">
        <v>0</v>
      </c>
      <c r="M530" s="131">
        <v>100</v>
      </c>
      <c r="N530" s="131">
        <v>100</v>
      </c>
      <c r="O530" s="229" t="s">
        <v>2654</v>
      </c>
    </row>
    <row r="531" spans="1:15" ht="75" x14ac:dyDescent="0.25">
      <c r="A531" s="405"/>
      <c r="B531" s="399"/>
      <c r="C531" s="13" t="s">
        <v>1702</v>
      </c>
      <c r="D531" s="131">
        <v>2019</v>
      </c>
      <c r="E531" s="306">
        <v>363.8</v>
      </c>
      <c r="F531" s="306">
        <v>0</v>
      </c>
      <c r="G531" s="306">
        <v>363.8</v>
      </c>
      <c r="H531" s="306">
        <v>363.8</v>
      </c>
      <c r="I531" s="306">
        <v>0</v>
      </c>
      <c r="J531" s="306">
        <v>0</v>
      </c>
      <c r="K531" s="306">
        <v>0</v>
      </c>
      <c r="L531" s="306">
        <v>0</v>
      </c>
      <c r="M531" s="131">
        <v>100</v>
      </c>
      <c r="N531" s="131">
        <v>100</v>
      </c>
      <c r="O531" s="229" t="s">
        <v>2654</v>
      </c>
    </row>
    <row r="532" spans="1:15" ht="150.75" thickBot="1" x14ac:dyDescent="0.3">
      <c r="A532" s="407"/>
      <c r="B532" s="400"/>
      <c r="C532" s="15" t="s">
        <v>1703</v>
      </c>
      <c r="D532" s="132">
        <v>2019</v>
      </c>
      <c r="E532" s="307">
        <v>800</v>
      </c>
      <c r="F532" s="307">
        <v>0</v>
      </c>
      <c r="G532" s="307">
        <v>800</v>
      </c>
      <c r="H532" s="307">
        <v>800</v>
      </c>
      <c r="I532" s="307">
        <v>0</v>
      </c>
      <c r="J532" s="307">
        <v>0</v>
      </c>
      <c r="K532" s="307">
        <v>0</v>
      </c>
      <c r="L532" s="307">
        <v>0</v>
      </c>
      <c r="M532" s="132">
        <v>0</v>
      </c>
      <c r="N532" s="132">
        <v>0</v>
      </c>
      <c r="O532" s="227" t="s">
        <v>2654</v>
      </c>
    </row>
    <row r="533" spans="1:15" ht="45" x14ac:dyDescent="0.25">
      <c r="A533" s="404" t="s">
        <v>1704</v>
      </c>
      <c r="B533" s="398" t="s">
        <v>141</v>
      </c>
      <c r="C533" s="16" t="s">
        <v>1705</v>
      </c>
      <c r="D533" s="141">
        <v>2019</v>
      </c>
      <c r="E533" s="313">
        <v>900</v>
      </c>
      <c r="F533" s="313">
        <v>0</v>
      </c>
      <c r="G533" s="313">
        <f>H533</f>
        <v>900</v>
      </c>
      <c r="H533" s="313">
        <v>900</v>
      </c>
      <c r="I533" s="313">
        <v>0</v>
      </c>
      <c r="J533" s="313">
        <v>0</v>
      </c>
      <c r="K533" s="313">
        <v>0</v>
      </c>
      <c r="L533" s="313">
        <v>900</v>
      </c>
      <c r="M533" s="141">
        <v>100</v>
      </c>
      <c r="N533" s="141">
        <v>100</v>
      </c>
      <c r="O533" s="226" t="s">
        <v>2654</v>
      </c>
    </row>
    <row r="534" spans="1:15" ht="60.75" thickBot="1" x14ac:dyDescent="0.3">
      <c r="A534" s="407"/>
      <c r="B534" s="400"/>
      <c r="C534" s="15" t="s">
        <v>1706</v>
      </c>
      <c r="D534" s="132">
        <v>2019</v>
      </c>
      <c r="E534" s="307">
        <v>2225.1</v>
      </c>
      <c r="F534" s="307">
        <v>0</v>
      </c>
      <c r="G534" s="307">
        <f>H534</f>
        <v>2225.1</v>
      </c>
      <c r="H534" s="307">
        <v>2225.1</v>
      </c>
      <c r="I534" s="307">
        <v>0</v>
      </c>
      <c r="J534" s="307">
        <v>0</v>
      </c>
      <c r="K534" s="307">
        <v>0</v>
      </c>
      <c r="L534" s="307">
        <v>0</v>
      </c>
      <c r="M534" s="132">
        <v>0</v>
      </c>
      <c r="N534" s="132">
        <v>0</v>
      </c>
      <c r="O534" s="227" t="s">
        <v>2654</v>
      </c>
    </row>
    <row r="535" spans="1:15" ht="90" x14ac:dyDescent="0.25">
      <c r="A535" s="404" t="s">
        <v>1707</v>
      </c>
      <c r="B535" s="398" t="s">
        <v>141</v>
      </c>
      <c r="C535" s="16" t="s">
        <v>1708</v>
      </c>
      <c r="D535" s="141">
        <v>2019</v>
      </c>
      <c r="E535" s="313">
        <f>G535</f>
        <v>200</v>
      </c>
      <c r="F535" s="313">
        <v>0</v>
      </c>
      <c r="G535" s="313">
        <v>200</v>
      </c>
      <c r="H535" s="313">
        <v>200</v>
      </c>
      <c r="I535" s="313">
        <v>0</v>
      </c>
      <c r="J535" s="313">
        <v>0</v>
      </c>
      <c r="K535" s="313">
        <v>0</v>
      </c>
      <c r="L535" s="313">
        <v>0</v>
      </c>
      <c r="M535" s="141">
        <v>0</v>
      </c>
      <c r="N535" s="141">
        <v>0</v>
      </c>
      <c r="O535" s="226" t="s">
        <v>2654</v>
      </c>
    </row>
    <row r="536" spans="1:15" ht="105" x14ac:dyDescent="0.25">
      <c r="A536" s="405"/>
      <c r="B536" s="399"/>
      <c r="C536" s="13" t="s">
        <v>1709</v>
      </c>
      <c r="D536" s="131">
        <v>2019</v>
      </c>
      <c r="E536" s="306">
        <f>G536</f>
        <v>200</v>
      </c>
      <c r="F536" s="306">
        <v>0</v>
      </c>
      <c r="G536" s="306">
        <v>200</v>
      </c>
      <c r="H536" s="306">
        <v>200</v>
      </c>
      <c r="I536" s="306">
        <v>0</v>
      </c>
      <c r="J536" s="306">
        <v>0</v>
      </c>
      <c r="K536" s="306">
        <v>0</v>
      </c>
      <c r="L536" s="306">
        <v>0</v>
      </c>
      <c r="M536" s="131">
        <v>0</v>
      </c>
      <c r="N536" s="131">
        <v>0</v>
      </c>
      <c r="O536" s="229" t="s">
        <v>2467</v>
      </c>
    </row>
    <row r="537" spans="1:15" ht="60" x14ac:dyDescent="0.25">
      <c r="A537" s="405"/>
      <c r="B537" s="399"/>
      <c r="C537" s="13" t="s">
        <v>1710</v>
      </c>
      <c r="D537" s="131">
        <v>2019</v>
      </c>
      <c r="E537" s="306">
        <f>G537</f>
        <v>797</v>
      </c>
      <c r="F537" s="306">
        <v>0</v>
      </c>
      <c r="G537" s="306">
        <f>H537</f>
        <v>797</v>
      </c>
      <c r="H537" s="306">
        <v>797</v>
      </c>
      <c r="I537" s="306">
        <v>0</v>
      </c>
      <c r="J537" s="306">
        <v>0</v>
      </c>
      <c r="K537" s="306">
        <v>0</v>
      </c>
      <c r="L537" s="306">
        <v>450</v>
      </c>
      <c r="M537" s="131">
        <v>40</v>
      </c>
      <c r="N537" s="131">
        <v>40</v>
      </c>
      <c r="O537" s="229" t="s">
        <v>1711</v>
      </c>
    </row>
    <row r="538" spans="1:15" ht="90" x14ac:dyDescent="0.25">
      <c r="A538" s="405"/>
      <c r="B538" s="399"/>
      <c r="C538" s="13" t="s">
        <v>1712</v>
      </c>
      <c r="D538" s="131">
        <v>2019</v>
      </c>
      <c r="E538" s="306">
        <v>800</v>
      </c>
      <c r="F538" s="306">
        <v>0</v>
      </c>
      <c r="G538" s="306">
        <f>H538</f>
        <v>800</v>
      </c>
      <c r="H538" s="306">
        <v>800</v>
      </c>
      <c r="I538" s="306">
        <v>0</v>
      </c>
      <c r="J538" s="306">
        <v>0</v>
      </c>
      <c r="K538" s="306">
        <v>0</v>
      </c>
      <c r="L538" s="306">
        <v>0</v>
      </c>
      <c r="M538" s="131">
        <v>0</v>
      </c>
      <c r="N538" s="131">
        <v>0</v>
      </c>
      <c r="O538" s="229" t="s">
        <v>2467</v>
      </c>
    </row>
    <row r="539" spans="1:15" ht="75" x14ac:dyDescent="0.25">
      <c r="A539" s="405"/>
      <c r="B539" s="399"/>
      <c r="C539" s="13" t="s">
        <v>1713</v>
      </c>
      <c r="D539" s="131">
        <v>2019</v>
      </c>
      <c r="E539" s="306">
        <f>G539</f>
        <v>300</v>
      </c>
      <c r="F539" s="306">
        <v>0</v>
      </c>
      <c r="G539" s="306">
        <v>300</v>
      </c>
      <c r="H539" s="306">
        <v>300</v>
      </c>
      <c r="I539" s="306">
        <v>0</v>
      </c>
      <c r="J539" s="306">
        <v>0</v>
      </c>
      <c r="K539" s="306">
        <v>0</v>
      </c>
      <c r="L539" s="306">
        <v>0</v>
      </c>
      <c r="M539" s="131">
        <v>100</v>
      </c>
      <c r="N539" s="131">
        <v>100</v>
      </c>
      <c r="O539" s="229" t="s">
        <v>2654</v>
      </c>
    </row>
    <row r="540" spans="1:15" ht="75" x14ac:dyDescent="0.25">
      <c r="A540" s="405"/>
      <c r="B540" s="399"/>
      <c r="C540" s="277" t="s">
        <v>1714</v>
      </c>
      <c r="D540" s="131">
        <v>2019</v>
      </c>
      <c r="E540" s="306">
        <f>G540</f>
        <v>150</v>
      </c>
      <c r="F540" s="306">
        <v>0</v>
      </c>
      <c r="G540" s="306">
        <f>H540</f>
        <v>150</v>
      </c>
      <c r="H540" s="306">
        <v>150</v>
      </c>
      <c r="I540" s="306">
        <v>0</v>
      </c>
      <c r="J540" s="306">
        <v>0</v>
      </c>
      <c r="K540" s="306">
        <v>0</v>
      </c>
      <c r="L540" s="306">
        <v>0</v>
      </c>
      <c r="M540" s="131">
        <v>0</v>
      </c>
      <c r="N540" s="131">
        <v>0</v>
      </c>
      <c r="O540" s="229" t="s">
        <v>2654</v>
      </c>
    </row>
    <row r="541" spans="1:15" ht="135" x14ac:dyDescent="0.25">
      <c r="A541" s="405"/>
      <c r="B541" s="399"/>
      <c r="C541" s="277" t="s">
        <v>1715</v>
      </c>
      <c r="D541" s="131">
        <v>2019</v>
      </c>
      <c r="E541" s="306">
        <f t="shared" ref="E541:E548" si="10">G541</f>
        <v>300</v>
      </c>
      <c r="F541" s="306">
        <v>0</v>
      </c>
      <c r="G541" s="306">
        <f t="shared" ref="G541:G548" si="11">H541</f>
        <v>300</v>
      </c>
      <c r="H541" s="306">
        <v>300</v>
      </c>
      <c r="I541" s="306">
        <v>0</v>
      </c>
      <c r="J541" s="306">
        <v>0</v>
      </c>
      <c r="K541" s="306">
        <v>0</v>
      </c>
      <c r="L541" s="306">
        <v>300</v>
      </c>
      <c r="M541" s="131">
        <v>100</v>
      </c>
      <c r="N541" s="131">
        <v>100</v>
      </c>
      <c r="O541" s="229" t="s">
        <v>2654</v>
      </c>
    </row>
    <row r="542" spans="1:15" ht="75" x14ac:dyDescent="0.25">
      <c r="A542" s="405"/>
      <c r="B542" s="399"/>
      <c r="C542" s="277" t="s">
        <v>1716</v>
      </c>
      <c r="D542" s="131">
        <v>2019</v>
      </c>
      <c r="E542" s="306">
        <f t="shared" si="10"/>
        <v>285</v>
      </c>
      <c r="F542" s="306">
        <v>0</v>
      </c>
      <c r="G542" s="306">
        <f t="shared" si="11"/>
        <v>285</v>
      </c>
      <c r="H542" s="306">
        <v>285</v>
      </c>
      <c r="I542" s="306">
        <v>0</v>
      </c>
      <c r="J542" s="306">
        <v>0</v>
      </c>
      <c r="K542" s="306">
        <v>0</v>
      </c>
      <c r="L542" s="306">
        <v>285</v>
      </c>
      <c r="M542" s="131">
        <v>100</v>
      </c>
      <c r="N542" s="131">
        <v>100</v>
      </c>
      <c r="O542" s="229" t="s">
        <v>2654</v>
      </c>
    </row>
    <row r="543" spans="1:15" ht="75" x14ac:dyDescent="0.25">
      <c r="A543" s="405"/>
      <c r="B543" s="399"/>
      <c r="C543" s="277" t="s">
        <v>1717</v>
      </c>
      <c r="D543" s="131">
        <v>2019</v>
      </c>
      <c r="E543" s="306">
        <f t="shared" si="10"/>
        <v>300</v>
      </c>
      <c r="F543" s="306">
        <v>0</v>
      </c>
      <c r="G543" s="306">
        <f t="shared" si="11"/>
        <v>300</v>
      </c>
      <c r="H543" s="306">
        <v>300</v>
      </c>
      <c r="I543" s="306">
        <v>0</v>
      </c>
      <c r="J543" s="306">
        <v>0</v>
      </c>
      <c r="K543" s="306">
        <v>0</v>
      </c>
      <c r="L543" s="306">
        <v>300</v>
      </c>
      <c r="M543" s="131">
        <v>100</v>
      </c>
      <c r="N543" s="131">
        <v>100</v>
      </c>
      <c r="O543" s="229" t="s">
        <v>2654</v>
      </c>
    </row>
    <row r="544" spans="1:15" ht="45" x14ac:dyDescent="0.25">
      <c r="A544" s="405"/>
      <c r="B544" s="399"/>
      <c r="C544" s="277" t="s">
        <v>1718</v>
      </c>
      <c r="D544" s="131">
        <v>2019</v>
      </c>
      <c r="E544" s="306">
        <f t="shared" si="10"/>
        <v>50</v>
      </c>
      <c r="F544" s="306">
        <v>0</v>
      </c>
      <c r="G544" s="306">
        <f t="shared" si="11"/>
        <v>50</v>
      </c>
      <c r="H544" s="306">
        <v>50</v>
      </c>
      <c r="I544" s="306">
        <v>0</v>
      </c>
      <c r="J544" s="306">
        <v>0</v>
      </c>
      <c r="K544" s="306">
        <v>0</v>
      </c>
      <c r="L544" s="306">
        <v>50</v>
      </c>
      <c r="M544" s="131">
        <v>100</v>
      </c>
      <c r="N544" s="131">
        <v>100</v>
      </c>
      <c r="O544" s="229" t="s">
        <v>2654</v>
      </c>
    </row>
    <row r="545" spans="1:15" ht="45" x14ac:dyDescent="0.25">
      <c r="A545" s="405"/>
      <c r="B545" s="399"/>
      <c r="C545" s="277" t="s">
        <v>1719</v>
      </c>
      <c r="D545" s="131">
        <v>2019</v>
      </c>
      <c r="E545" s="306">
        <f t="shared" si="10"/>
        <v>50</v>
      </c>
      <c r="F545" s="306">
        <v>0</v>
      </c>
      <c r="G545" s="306">
        <f t="shared" si="11"/>
        <v>50</v>
      </c>
      <c r="H545" s="306">
        <v>50</v>
      </c>
      <c r="I545" s="306">
        <v>0</v>
      </c>
      <c r="J545" s="306">
        <v>0</v>
      </c>
      <c r="K545" s="306">
        <v>0</v>
      </c>
      <c r="L545" s="306">
        <v>50</v>
      </c>
      <c r="M545" s="131">
        <v>100</v>
      </c>
      <c r="N545" s="131">
        <v>100</v>
      </c>
      <c r="O545" s="229" t="s">
        <v>2654</v>
      </c>
    </row>
    <row r="546" spans="1:15" ht="60" x14ac:dyDescent="0.25">
      <c r="A546" s="405"/>
      <c r="B546" s="399"/>
      <c r="C546" s="277" t="s">
        <v>1720</v>
      </c>
      <c r="D546" s="131">
        <v>2019</v>
      </c>
      <c r="E546" s="306">
        <f t="shared" si="10"/>
        <v>700</v>
      </c>
      <c r="F546" s="306">
        <v>0</v>
      </c>
      <c r="G546" s="306">
        <f t="shared" si="11"/>
        <v>700</v>
      </c>
      <c r="H546" s="306">
        <v>700</v>
      </c>
      <c r="I546" s="306">
        <v>0</v>
      </c>
      <c r="J546" s="306">
        <v>0</v>
      </c>
      <c r="K546" s="306">
        <v>0</v>
      </c>
      <c r="L546" s="306">
        <v>700</v>
      </c>
      <c r="M546" s="131">
        <v>100</v>
      </c>
      <c r="N546" s="131">
        <v>100</v>
      </c>
      <c r="O546" s="229" t="s">
        <v>2654</v>
      </c>
    </row>
    <row r="547" spans="1:15" ht="45" x14ac:dyDescent="0.25">
      <c r="A547" s="405"/>
      <c r="B547" s="399"/>
      <c r="C547" s="277" t="s">
        <v>1721</v>
      </c>
      <c r="D547" s="131">
        <v>2019</v>
      </c>
      <c r="E547" s="306">
        <f t="shared" si="10"/>
        <v>150</v>
      </c>
      <c r="F547" s="306">
        <v>0</v>
      </c>
      <c r="G547" s="306">
        <f t="shared" si="11"/>
        <v>150</v>
      </c>
      <c r="H547" s="306">
        <v>150</v>
      </c>
      <c r="I547" s="306">
        <v>0</v>
      </c>
      <c r="J547" s="306">
        <v>0</v>
      </c>
      <c r="K547" s="306">
        <v>0</v>
      </c>
      <c r="L547" s="306">
        <v>150</v>
      </c>
      <c r="M547" s="131">
        <v>100</v>
      </c>
      <c r="N547" s="131">
        <v>100</v>
      </c>
      <c r="O547" s="229" t="s">
        <v>2654</v>
      </c>
    </row>
    <row r="548" spans="1:15" ht="30.75" thickBot="1" x14ac:dyDescent="0.3">
      <c r="A548" s="407"/>
      <c r="B548" s="400"/>
      <c r="C548" s="278" t="s">
        <v>1722</v>
      </c>
      <c r="D548" s="132">
        <v>2019</v>
      </c>
      <c r="E548" s="307">
        <f t="shared" si="10"/>
        <v>15</v>
      </c>
      <c r="F548" s="307">
        <v>0</v>
      </c>
      <c r="G548" s="307">
        <f t="shared" si="11"/>
        <v>15</v>
      </c>
      <c r="H548" s="307">
        <v>15</v>
      </c>
      <c r="I548" s="307">
        <v>0</v>
      </c>
      <c r="J548" s="307">
        <v>0</v>
      </c>
      <c r="K548" s="307">
        <v>0</v>
      </c>
      <c r="L548" s="307">
        <v>0</v>
      </c>
      <c r="M548" s="132">
        <v>0</v>
      </c>
      <c r="N548" s="132">
        <v>0</v>
      </c>
      <c r="O548" s="227"/>
    </row>
    <row r="549" spans="1:15" ht="75" x14ac:dyDescent="0.25">
      <c r="A549" s="404" t="s">
        <v>1723</v>
      </c>
      <c r="B549" s="398" t="s">
        <v>141</v>
      </c>
      <c r="C549" s="16" t="s">
        <v>1724</v>
      </c>
      <c r="D549" s="141">
        <v>2019</v>
      </c>
      <c r="E549" s="313">
        <v>100</v>
      </c>
      <c r="F549" s="313">
        <v>0</v>
      </c>
      <c r="G549" s="313">
        <v>100</v>
      </c>
      <c r="H549" s="313">
        <v>100</v>
      </c>
      <c r="I549" s="313">
        <v>0</v>
      </c>
      <c r="J549" s="313">
        <v>0</v>
      </c>
      <c r="K549" s="313">
        <v>0</v>
      </c>
      <c r="L549" s="313">
        <v>0</v>
      </c>
      <c r="M549" s="141">
        <v>100</v>
      </c>
      <c r="N549" s="141">
        <v>100</v>
      </c>
      <c r="O549" s="226" t="s">
        <v>2467</v>
      </c>
    </row>
    <row r="550" spans="1:15" ht="75" x14ac:dyDescent="0.25">
      <c r="A550" s="405"/>
      <c r="B550" s="399"/>
      <c r="C550" s="13" t="s">
        <v>1725</v>
      </c>
      <c r="D550" s="131">
        <v>2019</v>
      </c>
      <c r="E550" s="306">
        <v>200</v>
      </c>
      <c r="F550" s="306">
        <v>0</v>
      </c>
      <c r="G550" s="306">
        <v>200</v>
      </c>
      <c r="H550" s="306">
        <v>200</v>
      </c>
      <c r="I550" s="306">
        <v>0</v>
      </c>
      <c r="J550" s="306">
        <v>0</v>
      </c>
      <c r="K550" s="306">
        <v>0</v>
      </c>
      <c r="L550" s="306">
        <v>0</v>
      </c>
      <c r="M550" s="131">
        <v>100</v>
      </c>
      <c r="N550" s="131">
        <v>100</v>
      </c>
      <c r="O550" s="229" t="s">
        <v>2467</v>
      </c>
    </row>
    <row r="551" spans="1:15" ht="75" x14ac:dyDescent="0.25">
      <c r="A551" s="405"/>
      <c r="B551" s="399"/>
      <c r="C551" s="13" t="s">
        <v>1726</v>
      </c>
      <c r="D551" s="131">
        <v>2019</v>
      </c>
      <c r="E551" s="306">
        <v>500</v>
      </c>
      <c r="F551" s="306">
        <v>0</v>
      </c>
      <c r="G551" s="306">
        <v>500</v>
      </c>
      <c r="H551" s="306">
        <v>500</v>
      </c>
      <c r="I551" s="306">
        <v>0</v>
      </c>
      <c r="J551" s="306">
        <v>0</v>
      </c>
      <c r="K551" s="306">
        <v>0</v>
      </c>
      <c r="L551" s="306">
        <v>0</v>
      </c>
      <c r="M551" s="131">
        <v>85</v>
      </c>
      <c r="N551" s="131">
        <v>85</v>
      </c>
      <c r="O551" s="229" t="s">
        <v>2467</v>
      </c>
    </row>
    <row r="552" spans="1:15" ht="75" x14ac:dyDescent="0.25">
      <c r="A552" s="405"/>
      <c r="B552" s="399"/>
      <c r="C552" s="13" t="s">
        <v>1727</v>
      </c>
      <c r="D552" s="131">
        <v>2019</v>
      </c>
      <c r="E552" s="306">
        <v>700</v>
      </c>
      <c r="F552" s="306">
        <v>0</v>
      </c>
      <c r="G552" s="306">
        <v>700</v>
      </c>
      <c r="H552" s="306">
        <v>700</v>
      </c>
      <c r="I552" s="306">
        <v>0</v>
      </c>
      <c r="J552" s="306">
        <v>0</v>
      </c>
      <c r="K552" s="306">
        <v>0</v>
      </c>
      <c r="L552" s="306">
        <v>0</v>
      </c>
      <c r="M552" s="131">
        <v>0</v>
      </c>
      <c r="N552" s="131">
        <v>0</v>
      </c>
      <c r="O552" s="229" t="s">
        <v>2467</v>
      </c>
    </row>
    <row r="553" spans="1:15" ht="75.75" thickBot="1" x14ac:dyDescent="0.3">
      <c r="A553" s="407"/>
      <c r="B553" s="400"/>
      <c r="C553" s="15" t="s">
        <v>1728</v>
      </c>
      <c r="D553" s="132">
        <v>2019</v>
      </c>
      <c r="E553" s="307">
        <v>700</v>
      </c>
      <c r="F553" s="307">
        <v>0</v>
      </c>
      <c r="G553" s="307">
        <v>700</v>
      </c>
      <c r="H553" s="307">
        <v>700</v>
      </c>
      <c r="I553" s="307">
        <v>0</v>
      </c>
      <c r="J553" s="307">
        <v>0</v>
      </c>
      <c r="K553" s="307">
        <v>0</v>
      </c>
      <c r="L553" s="307">
        <v>0</v>
      </c>
      <c r="M553" s="132">
        <v>70</v>
      </c>
      <c r="N553" s="132">
        <v>70</v>
      </c>
      <c r="O553" s="227" t="s">
        <v>2467</v>
      </c>
    </row>
    <row r="554" spans="1:15" ht="45" x14ac:dyDescent="0.25">
      <c r="A554" s="404" t="s">
        <v>1729</v>
      </c>
      <c r="B554" s="398" t="s">
        <v>141</v>
      </c>
      <c r="C554" s="16" t="s">
        <v>1730</v>
      </c>
      <c r="D554" s="141">
        <v>2019</v>
      </c>
      <c r="E554" s="313">
        <f>G554</f>
        <v>100</v>
      </c>
      <c r="F554" s="313">
        <v>0</v>
      </c>
      <c r="G554" s="313">
        <v>100</v>
      </c>
      <c r="H554" s="313">
        <v>100</v>
      </c>
      <c r="I554" s="313">
        <v>0</v>
      </c>
      <c r="J554" s="313">
        <v>0</v>
      </c>
      <c r="K554" s="313">
        <v>0</v>
      </c>
      <c r="L554" s="313">
        <v>99.9</v>
      </c>
      <c r="M554" s="141">
        <v>100</v>
      </c>
      <c r="N554" s="141">
        <v>100</v>
      </c>
      <c r="O554" s="226" t="s">
        <v>2467</v>
      </c>
    </row>
    <row r="555" spans="1:15" ht="30" x14ac:dyDescent="0.25">
      <c r="A555" s="405"/>
      <c r="B555" s="399"/>
      <c r="C555" s="13" t="s">
        <v>1731</v>
      </c>
      <c r="D555" s="131">
        <v>2019</v>
      </c>
      <c r="E555" s="306">
        <f>G555</f>
        <v>120</v>
      </c>
      <c r="F555" s="306">
        <v>0</v>
      </c>
      <c r="G555" s="306">
        <f>H555</f>
        <v>120</v>
      </c>
      <c r="H555" s="306">
        <v>120</v>
      </c>
      <c r="I555" s="306">
        <v>0</v>
      </c>
      <c r="J555" s="306">
        <v>0</v>
      </c>
      <c r="K555" s="306">
        <v>0</v>
      </c>
      <c r="L555" s="306">
        <v>0</v>
      </c>
      <c r="M555" s="131">
        <v>0</v>
      </c>
      <c r="N555" s="131">
        <v>0</v>
      </c>
      <c r="O555" s="229" t="s">
        <v>2467</v>
      </c>
    </row>
    <row r="556" spans="1:15" ht="30" x14ac:dyDescent="0.25">
      <c r="A556" s="405"/>
      <c r="B556" s="399"/>
      <c r="C556" s="13" t="s">
        <v>1732</v>
      </c>
      <c r="D556" s="131">
        <v>2019</v>
      </c>
      <c r="E556" s="306">
        <f>G556</f>
        <v>30</v>
      </c>
      <c r="F556" s="306">
        <v>0</v>
      </c>
      <c r="G556" s="306">
        <f>H556</f>
        <v>30</v>
      </c>
      <c r="H556" s="306">
        <v>30</v>
      </c>
      <c r="I556" s="306">
        <v>0</v>
      </c>
      <c r="J556" s="306">
        <v>0</v>
      </c>
      <c r="K556" s="306">
        <v>0</v>
      </c>
      <c r="L556" s="306">
        <v>0</v>
      </c>
      <c r="M556" s="131">
        <v>0</v>
      </c>
      <c r="N556" s="131">
        <v>0</v>
      </c>
      <c r="O556" s="229" t="s">
        <v>2467</v>
      </c>
    </row>
    <row r="557" spans="1:15" ht="60.75" thickBot="1" x14ac:dyDescent="0.3">
      <c r="A557" s="407"/>
      <c r="B557" s="400"/>
      <c r="C557" s="15" t="s">
        <v>1733</v>
      </c>
      <c r="D557" s="132">
        <v>2019</v>
      </c>
      <c r="E557" s="307">
        <f>H557</f>
        <v>130</v>
      </c>
      <c r="F557" s="307">
        <v>0</v>
      </c>
      <c r="G557" s="307">
        <f>H557</f>
        <v>130</v>
      </c>
      <c r="H557" s="307">
        <v>130</v>
      </c>
      <c r="I557" s="307">
        <v>0</v>
      </c>
      <c r="J557" s="307">
        <v>0</v>
      </c>
      <c r="K557" s="307">
        <v>0</v>
      </c>
      <c r="L557" s="307">
        <v>130</v>
      </c>
      <c r="M557" s="132">
        <v>100</v>
      </c>
      <c r="N557" s="132">
        <v>100</v>
      </c>
      <c r="O557" s="227" t="s">
        <v>2467</v>
      </c>
    </row>
    <row r="558" spans="1:15" ht="30" x14ac:dyDescent="0.25">
      <c r="A558" s="404" t="s">
        <v>1734</v>
      </c>
      <c r="B558" s="398" t="s">
        <v>141</v>
      </c>
      <c r="C558" s="16" t="s">
        <v>1735</v>
      </c>
      <c r="D558" s="141">
        <v>2019</v>
      </c>
      <c r="E558" s="313">
        <v>299</v>
      </c>
      <c r="F558" s="313">
        <v>0</v>
      </c>
      <c r="G558" s="313">
        <v>299</v>
      </c>
      <c r="H558" s="313">
        <v>299</v>
      </c>
      <c r="I558" s="313">
        <v>0</v>
      </c>
      <c r="J558" s="313">
        <v>0</v>
      </c>
      <c r="K558" s="313">
        <v>0</v>
      </c>
      <c r="L558" s="313">
        <v>0</v>
      </c>
      <c r="M558" s="141">
        <v>0</v>
      </c>
      <c r="N558" s="141">
        <v>0</v>
      </c>
      <c r="O558" s="226" t="s">
        <v>2597</v>
      </c>
    </row>
    <row r="559" spans="1:15" x14ac:dyDescent="0.25">
      <c r="A559" s="405"/>
      <c r="B559" s="399"/>
      <c r="C559" s="13" t="s">
        <v>1736</v>
      </c>
      <c r="D559" s="131">
        <v>2019</v>
      </c>
      <c r="E559" s="306">
        <v>101</v>
      </c>
      <c r="F559" s="306">
        <v>0</v>
      </c>
      <c r="G559" s="306">
        <f>H559</f>
        <v>100</v>
      </c>
      <c r="H559" s="306">
        <v>100</v>
      </c>
      <c r="I559" s="306">
        <v>0</v>
      </c>
      <c r="J559" s="306">
        <v>0</v>
      </c>
      <c r="K559" s="306">
        <v>0</v>
      </c>
      <c r="L559" s="306">
        <v>0</v>
      </c>
      <c r="M559" s="131">
        <v>0</v>
      </c>
      <c r="N559" s="131">
        <v>0</v>
      </c>
      <c r="O559" s="229" t="s">
        <v>2597</v>
      </c>
    </row>
    <row r="560" spans="1:15" ht="120.75" thickBot="1" x14ac:dyDescent="0.3">
      <c r="A560" s="407"/>
      <c r="B560" s="400"/>
      <c r="C560" s="15" t="s">
        <v>1737</v>
      </c>
      <c r="D560" s="132">
        <v>2019</v>
      </c>
      <c r="E560" s="307">
        <v>310</v>
      </c>
      <c r="F560" s="307">
        <v>0</v>
      </c>
      <c r="G560" s="307">
        <v>310</v>
      </c>
      <c r="H560" s="307">
        <v>310</v>
      </c>
      <c r="I560" s="307">
        <v>0</v>
      </c>
      <c r="J560" s="307">
        <v>0</v>
      </c>
      <c r="K560" s="307">
        <v>0</v>
      </c>
      <c r="L560" s="307">
        <v>0</v>
      </c>
      <c r="M560" s="132">
        <v>0</v>
      </c>
      <c r="N560" s="132">
        <v>0</v>
      </c>
      <c r="O560" s="227" t="s">
        <v>2597</v>
      </c>
    </row>
    <row r="561" spans="1:15" ht="90" x14ac:dyDescent="0.25">
      <c r="A561" s="404" t="s">
        <v>1738</v>
      </c>
      <c r="B561" s="398" t="s">
        <v>141</v>
      </c>
      <c r="C561" s="16" t="s">
        <v>1739</v>
      </c>
      <c r="D561" s="141">
        <v>2019</v>
      </c>
      <c r="E561" s="313">
        <f>G561</f>
        <v>195</v>
      </c>
      <c r="F561" s="313">
        <v>0</v>
      </c>
      <c r="G561" s="313">
        <f>H561</f>
        <v>195</v>
      </c>
      <c r="H561" s="313">
        <v>195</v>
      </c>
      <c r="I561" s="313">
        <v>0</v>
      </c>
      <c r="J561" s="313">
        <v>0</v>
      </c>
      <c r="K561" s="313">
        <v>0</v>
      </c>
      <c r="L561" s="313">
        <v>195</v>
      </c>
      <c r="M561" s="141">
        <v>100</v>
      </c>
      <c r="N561" s="141">
        <v>100</v>
      </c>
      <c r="O561" s="226" t="s">
        <v>1711</v>
      </c>
    </row>
    <row r="562" spans="1:15" ht="75" x14ac:dyDescent="0.25">
      <c r="A562" s="405"/>
      <c r="B562" s="399"/>
      <c r="C562" s="13" t="s">
        <v>1740</v>
      </c>
      <c r="D562" s="131">
        <v>2019</v>
      </c>
      <c r="E562" s="306">
        <f>G562</f>
        <v>200</v>
      </c>
      <c r="F562" s="306">
        <v>0</v>
      </c>
      <c r="G562" s="306">
        <f>H562+I562</f>
        <v>200</v>
      </c>
      <c r="H562" s="306">
        <v>100</v>
      </c>
      <c r="I562" s="306">
        <v>100</v>
      </c>
      <c r="J562" s="306">
        <v>0</v>
      </c>
      <c r="K562" s="306">
        <v>0</v>
      </c>
      <c r="L562" s="306">
        <v>0</v>
      </c>
      <c r="M562" s="131">
        <v>100</v>
      </c>
      <c r="N562" s="131">
        <v>100</v>
      </c>
      <c r="O562" s="229" t="s">
        <v>1711</v>
      </c>
    </row>
    <row r="563" spans="1:15" ht="90" x14ac:dyDescent="0.25">
      <c r="A563" s="405"/>
      <c r="B563" s="399"/>
      <c r="C563" s="13" t="s">
        <v>1741</v>
      </c>
      <c r="D563" s="131">
        <v>2019</v>
      </c>
      <c r="E563" s="306">
        <f>G563</f>
        <v>200</v>
      </c>
      <c r="F563" s="306">
        <v>0</v>
      </c>
      <c r="G563" s="306">
        <f>H563+I563</f>
        <v>200</v>
      </c>
      <c r="H563" s="306">
        <v>100</v>
      </c>
      <c r="I563" s="306">
        <v>100</v>
      </c>
      <c r="J563" s="306">
        <v>0</v>
      </c>
      <c r="K563" s="306">
        <v>0</v>
      </c>
      <c r="L563" s="306">
        <v>0</v>
      </c>
      <c r="M563" s="131">
        <v>100</v>
      </c>
      <c r="N563" s="131">
        <v>100</v>
      </c>
      <c r="O563" s="229" t="s">
        <v>1711</v>
      </c>
    </row>
    <row r="564" spans="1:15" ht="120" x14ac:dyDescent="0.25">
      <c r="A564" s="405"/>
      <c r="B564" s="399"/>
      <c r="C564" s="13" t="s">
        <v>1742</v>
      </c>
      <c r="D564" s="131">
        <v>2019</v>
      </c>
      <c r="E564" s="306">
        <f>G564</f>
        <v>400</v>
      </c>
      <c r="F564" s="306">
        <v>0</v>
      </c>
      <c r="G564" s="306">
        <f>I564+H564</f>
        <v>400</v>
      </c>
      <c r="H564" s="306">
        <v>400</v>
      </c>
      <c r="I564" s="306">
        <v>0</v>
      </c>
      <c r="J564" s="306">
        <v>0</v>
      </c>
      <c r="K564" s="306">
        <v>0</v>
      </c>
      <c r="L564" s="306">
        <v>400</v>
      </c>
      <c r="M564" s="131">
        <v>50</v>
      </c>
      <c r="N564" s="131">
        <v>50</v>
      </c>
      <c r="O564" s="229" t="s">
        <v>2654</v>
      </c>
    </row>
    <row r="565" spans="1:15" ht="75.75" thickBot="1" x14ac:dyDescent="0.3">
      <c r="A565" s="407"/>
      <c r="B565" s="400"/>
      <c r="C565" s="15" t="s">
        <v>1743</v>
      </c>
      <c r="D565" s="132">
        <v>2019</v>
      </c>
      <c r="E565" s="307">
        <f>G565</f>
        <v>1192</v>
      </c>
      <c r="F565" s="307">
        <v>0</v>
      </c>
      <c r="G565" s="307">
        <f>H565+I565</f>
        <v>1192</v>
      </c>
      <c r="H565" s="307">
        <v>1000</v>
      </c>
      <c r="I565" s="307">
        <v>192</v>
      </c>
      <c r="J565" s="307">
        <v>0</v>
      </c>
      <c r="K565" s="307">
        <v>192</v>
      </c>
      <c r="L565" s="307">
        <v>560</v>
      </c>
      <c r="M565" s="132">
        <v>70</v>
      </c>
      <c r="N565" s="132">
        <v>70</v>
      </c>
      <c r="O565" s="227" t="s">
        <v>2654</v>
      </c>
    </row>
    <row r="566" spans="1:15" ht="29.25" customHeight="1" thickBot="1" x14ac:dyDescent="0.3">
      <c r="A566" s="476" t="s">
        <v>1744</v>
      </c>
      <c r="B566" s="476"/>
      <c r="C566" s="476"/>
      <c r="D566" s="476"/>
      <c r="E566" s="476"/>
      <c r="F566" s="476"/>
      <c r="G566" s="476"/>
      <c r="H566" s="476"/>
      <c r="I566" s="476"/>
      <c r="J566" s="476"/>
      <c r="K566" s="476"/>
      <c r="L566" s="476"/>
      <c r="M566" s="476"/>
      <c r="N566" s="476"/>
      <c r="O566" s="476"/>
    </row>
    <row r="567" spans="1:15" ht="120" x14ac:dyDescent="0.25">
      <c r="A567" s="378" t="s">
        <v>1745</v>
      </c>
      <c r="B567" s="398" t="s">
        <v>141</v>
      </c>
      <c r="C567" s="16" t="s">
        <v>1746</v>
      </c>
      <c r="D567" s="32">
        <v>2019</v>
      </c>
      <c r="E567" s="308">
        <v>1272.444</v>
      </c>
      <c r="F567" s="308">
        <v>1272.444</v>
      </c>
      <c r="G567" s="308">
        <v>1272.444</v>
      </c>
      <c r="H567" s="308">
        <v>1272.444</v>
      </c>
      <c r="I567" s="313"/>
      <c r="J567" s="313"/>
      <c r="K567" s="313"/>
      <c r="L567" s="313"/>
      <c r="M567" s="141"/>
      <c r="N567" s="141">
        <v>0</v>
      </c>
      <c r="O567" s="230" t="s">
        <v>2467</v>
      </c>
    </row>
    <row r="568" spans="1:15" ht="120.75" thickBot="1" x14ac:dyDescent="0.3">
      <c r="A568" s="371"/>
      <c r="B568" s="400"/>
      <c r="C568" s="38" t="s">
        <v>1747</v>
      </c>
      <c r="D568" s="59">
        <v>2019</v>
      </c>
      <c r="E568" s="314">
        <f>F568</f>
        <v>1493.2370000000001</v>
      </c>
      <c r="F568" s="314">
        <f>G568</f>
        <v>1493.2370000000001</v>
      </c>
      <c r="G568" s="314">
        <f>H568</f>
        <v>1493.2370000000001</v>
      </c>
      <c r="H568" s="314">
        <v>1493.2370000000001</v>
      </c>
      <c r="I568" s="319"/>
      <c r="J568" s="319"/>
      <c r="K568" s="319"/>
      <c r="L568" s="319"/>
      <c r="M568" s="144"/>
      <c r="N568" s="144">
        <v>0</v>
      </c>
      <c r="O568" s="247" t="s">
        <v>2467</v>
      </c>
    </row>
    <row r="569" spans="1:15" ht="30" x14ac:dyDescent="0.25">
      <c r="A569" s="378" t="s">
        <v>1748</v>
      </c>
      <c r="B569" s="362" t="s">
        <v>141</v>
      </c>
      <c r="C569" s="16" t="s">
        <v>1749</v>
      </c>
      <c r="D569" s="32">
        <v>2019</v>
      </c>
      <c r="E569" s="308">
        <f>G569</f>
        <v>302.39999999999998</v>
      </c>
      <c r="F569" s="308"/>
      <c r="G569" s="308">
        <f>H569</f>
        <v>302.39999999999998</v>
      </c>
      <c r="H569" s="308">
        <v>302.39999999999998</v>
      </c>
      <c r="I569" s="337"/>
      <c r="J569" s="337"/>
      <c r="K569" s="337"/>
      <c r="L569" s="337"/>
      <c r="M569" s="9"/>
      <c r="N569" s="9">
        <v>0</v>
      </c>
      <c r="O569" s="230" t="s">
        <v>2467</v>
      </c>
    </row>
    <row r="570" spans="1:15" x14ac:dyDescent="0.25">
      <c r="A570" s="375"/>
      <c r="B570" s="363"/>
      <c r="C570" s="13" t="s">
        <v>1750</v>
      </c>
      <c r="D570" s="29">
        <v>2019</v>
      </c>
      <c r="E570" s="312">
        <f>G570</f>
        <v>1839.9670000000001</v>
      </c>
      <c r="F570" s="312"/>
      <c r="G570" s="312">
        <f>H570</f>
        <v>1839.9670000000001</v>
      </c>
      <c r="H570" s="312">
        <v>1839.9670000000001</v>
      </c>
      <c r="I570" s="338"/>
      <c r="J570" s="338"/>
      <c r="K570" s="338"/>
      <c r="L570" s="338"/>
      <c r="M570" s="296"/>
      <c r="N570" s="296">
        <v>0</v>
      </c>
      <c r="O570" s="232" t="s">
        <v>2467</v>
      </c>
    </row>
    <row r="571" spans="1:15" ht="30" x14ac:dyDescent="0.25">
      <c r="A571" s="375"/>
      <c r="B571" s="363"/>
      <c r="C571" s="13" t="s">
        <v>1751</v>
      </c>
      <c r="D571" s="29">
        <v>2019</v>
      </c>
      <c r="E571" s="312">
        <f>G571</f>
        <v>1061</v>
      </c>
      <c r="F571" s="312"/>
      <c r="G571" s="312">
        <f>H571</f>
        <v>1061</v>
      </c>
      <c r="H571" s="312">
        <v>1061</v>
      </c>
      <c r="I571" s="338"/>
      <c r="J571" s="338"/>
      <c r="K571" s="338"/>
      <c r="L571" s="338"/>
      <c r="M571" s="296"/>
      <c r="N571" s="296">
        <v>0</v>
      </c>
      <c r="O571" s="232" t="s">
        <v>2467</v>
      </c>
    </row>
    <row r="572" spans="1:15" ht="30" x14ac:dyDescent="0.25">
      <c r="A572" s="375"/>
      <c r="B572" s="363"/>
      <c r="C572" s="13" t="s">
        <v>1752</v>
      </c>
      <c r="D572" s="29">
        <v>2019</v>
      </c>
      <c r="E572" s="312">
        <f>G572</f>
        <v>851</v>
      </c>
      <c r="F572" s="312"/>
      <c r="G572" s="312">
        <f>H572</f>
        <v>851</v>
      </c>
      <c r="H572" s="312">
        <v>851</v>
      </c>
      <c r="I572" s="338"/>
      <c r="J572" s="338"/>
      <c r="K572" s="338"/>
      <c r="L572" s="338"/>
      <c r="M572" s="296"/>
      <c r="N572" s="296">
        <v>0</v>
      </c>
      <c r="O572" s="232" t="s">
        <v>2467</v>
      </c>
    </row>
    <row r="573" spans="1:15" ht="30.75" thickBot="1" x14ac:dyDescent="0.3">
      <c r="A573" s="371"/>
      <c r="B573" s="372"/>
      <c r="C573" s="38" t="s">
        <v>1753</v>
      </c>
      <c r="D573" s="59">
        <v>2019</v>
      </c>
      <c r="E573" s="314">
        <f>G573</f>
        <v>1499.63</v>
      </c>
      <c r="F573" s="314"/>
      <c r="G573" s="314">
        <f>H573</f>
        <v>1499.63</v>
      </c>
      <c r="H573" s="314">
        <v>1499.63</v>
      </c>
      <c r="I573" s="319"/>
      <c r="J573" s="319"/>
      <c r="K573" s="319"/>
      <c r="L573" s="319"/>
      <c r="M573" s="144"/>
      <c r="N573" s="144">
        <v>0</v>
      </c>
      <c r="O573" s="233"/>
    </row>
    <row r="574" spans="1:15" ht="120" x14ac:dyDescent="0.25">
      <c r="A574" s="378" t="s">
        <v>1754</v>
      </c>
      <c r="B574" s="362" t="s">
        <v>141</v>
      </c>
      <c r="C574" s="16" t="s">
        <v>1755</v>
      </c>
      <c r="D574" s="141">
        <v>2019</v>
      </c>
      <c r="E574" s="308">
        <v>1499.9939999999999</v>
      </c>
      <c r="F574" s="313">
        <v>1499.9939999999999</v>
      </c>
      <c r="G574" s="313">
        <v>1499.9939999999999</v>
      </c>
      <c r="H574" s="313">
        <v>1499.9939999999999</v>
      </c>
      <c r="I574" s="313"/>
      <c r="J574" s="313"/>
      <c r="K574" s="313"/>
      <c r="L574" s="313"/>
      <c r="M574" s="141"/>
      <c r="N574" s="141">
        <v>0</v>
      </c>
      <c r="O574" s="230" t="s">
        <v>2467</v>
      </c>
    </row>
    <row r="575" spans="1:15" ht="120" x14ac:dyDescent="0.25">
      <c r="A575" s="375"/>
      <c r="B575" s="363"/>
      <c r="C575" s="13" t="s">
        <v>1756</v>
      </c>
      <c r="D575" s="131">
        <v>2019</v>
      </c>
      <c r="E575" s="312">
        <v>668.97</v>
      </c>
      <c r="F575" s="306">
        <v>668.97</v>
      </c>
      <c r="G575" s="306">
        <v>668.97</v>
      </c>
      <c r="H575" s="306">
        <v>668.97</v>
      </c>
      <c r="I575" s="306"/>
      <c r="J575" s="306"/>
      <c r="K575" s="306"/>
      <c r="L575" s="306"/>
      <c r="M575" s="131"/>
      <c r="N575" s="131">
        <v>0</v>
      </c>
      <c r="O575" s="232" t="s">
        <v>2467</v>
      </c>
    </row>
    <row r="576" spans="1:15" ht="105" x14ac:dyDescent="0.25">
      <c r="A576" s="375"/>
      <c r="B576" s="363"/>
      <c r="C576" s="13" t="s">
        <v>1757</v>
      </c>
      <c r="D576" s="131">
        <v>2019</v>
      </c>
      <c r="E576" s="312">
        <v>1444.884</v>
      </c>
      <c r="F576" s="306">
        <v>1444.884</v>
      </c>
      <c r="G576" s="306">
        <v>1444.884</v>
      </c>
      <c r="H576" s="306">
        <v>1444.884</v>
      </c>
      <c r="I576" s="306"/>
      <c r="J576" s="306"/>
      <c r="K576" s="306"/>
      <c r="L576" s="306"/>
      <c r="M576" s="131"/>
      <c r="N576" s="131">
        <v>0</v>
      </c>
      <c r="O576" s="232" t="s">
        <v>2467</v>
      </c>
    </row>
    <row r="577" spans="1:15" ht="120" x14ac:dyDescent="0.25">
      <c r="A577" s="375"/>
      <c r="B577" s="363"/>
      <c r="C577" s="13" t="s">
        <v>1758</v>
      </c>
      <c r="D577" s="131">
        <v>2019</v>
      </c>
      <c r="E577" s="312">
        <v>1499.364</v>
      </c>
      <c r="F577" s="306">
        <v>1499.364</v>
      </c>
      <c r="G577" s="306">
        <v>1499.364</v>
      </c>
      <c r="H577" s="306">
        <v>1499.364</v>
      </c>
      <c r="I577" s="306"/>
      <c r="J577" s="306"/>
      <c r="K577" s="306"/>
      <c r="L577" s="306"/>
      <c r="M577" s="131"/>
      <c r="N577" s="131">
        <v>0</v>
      </c>
      <c r="O577" s="229" t="s">
        <v>2467</v>
      </c>
    </row>
    <row r="578" spans="1:15" ht="120" x14ac:dyDescent="0.25">
      <c r="A578" s="375"/>
      <c r="B578" s="363"/>
      <c r="C578" s="13" t="s">
        <v>1759</v>
      </c>
      <c r="D578" s="131">
        <v>2019</v>
      </c>
      <c r="E578" s="312">
        <v>1267.902</v>
      </c>
      <c r="F578" s="306">
        <v>1267.902</v>
      </c>
      <c r="G578" s="306">
        <v>1267.902</v>
      </c>
      <c r="H578" s="306">
        <v>1267.902</v>
      </c>
      <c r="I578" s="306"/>
      <c r="J578" s="306"/>
      <c r="K578" s="306"/>
      <c r="L578" s="306"/>
      <c r="M578" s="131"/>
      <c r="N578" s="131">
        <v>0</v>
      </c>
      <c r="O578" s="229" t="s">
        <v>2467</v>
      </c>
    </row>
    <row r="579" spans="1:15" ht="105" x14ac:dyDescent="0.25">
      <c r="A579" s="375"/>
      <c r="B579" s="363"/>
      <c r="C579" s="13" t="s">
        <v>1760</v>
      </c>
      <c r="D579" s="131">
        <v>2019</v>
      </c>
      <c r="E579" s="312">
        <v>1481.904</v>
      </c>
      <c r="F579" s="306">
        <v>1481.904</v>
      </c>
      <c r="G579" s="306">
        <v>1481.904</v>
      </c>
      <c r="H579" s="306">
        <v>1481.904</v>
      </c>
      <c r="I579" s="306"/>
      <c r="J579" s="306"/>
      <c r="K579" s="306"/>
      <c r="L579" s="306"/>
      <c r="M579" s="131"/>
      <c r="N579" s="131">
        <v>0</v>
      </c>
      <c r="O579" s="229" t="s">
        <v>2467</v>
      </c>
    </row>
    <row r="580" spans="1:15" ht="105" x14ac:dyDescent="0.25">
      <c r="A580" s="375"/>
      <c r="B580" s="363"/>
      <c r="C580" s="13" t="s">
        <v>1761</v>
      </c>
      <c r="D580" s="131">
        <v>2019</v>
      </c>
      <c r="E580" s="312">
        <v>401.71199999999999</v>
      </c>
      <c r="F580" s="306">
        <v>401.71199999999999</v>
      </c>
      <c r="G580" s="306">
        <v>401.71199999999999</v>
      </c>
      <c r="H580" s="306">
        <v>401.71199999999999</v>
      </c>
      <c r="I580" s="306"/>
      <c r="J580" s="306"/>
      <c r="K580" s="306"/>
      <c r="L580" s="306"/>
      <c r="M580" s="131"/>
      <c r="N580" s="131">
        <v>0</v>
      </c>
      <c r="O580" s="229" t="s">
        <v>2467</v>
      </c>
    </row>
    <row r="581" spans="1:15" ht="105" x14ac:dyDescent="0.25">
      <c r="A581" s="375"/>
      <c r="B581" s="363"/>
      <c r="C581" s="13" t="s">
        <v>1762</v>
      </c>
      <c r="D581" s="131">
        <v>2019</v>
      </c>
      <c r="E581" s="312">
        <v>900.00400000000002</v>
      </c>
      <c r="F581" s="306">
        <v>900.00400000000002</v>
      </c>
      <c r="G581" s="306">
        <v>900.00400000000002</v>
      </c>
      <c r="H581" s="306">
        <v>900.00400000000002</v>
      </c>
      <c r="I581" s="306"/>
      <c r="J581" s="306"/>
      <c r="K581" s="306"/>
      <c r="L581" s="306"/>
      <c r="M581" s="131"/>
      <c r="N581" s="131">
        <v>0</v>
      </c>
      <c r="O581" s="229" t="s">
        <v>2467</v>
      </c>
    </row>
    <row r="582" spans="1:15" ht="135.75" thickBot="1" x14ac:dyDescent="0.3">
      <c r="A582" s="371"/>
      <c r="B582" s="372"/>
      <c r="C582" s="38" t="s">
        <v>1763</v>
      </c>
      <c r="D582" s="59">
        <v>2019</v>
      </c>
      <c r="E582" s="314">
        <v>100</v>
      </c>
      <c r="F582" s="314">
        <v>100</v>
      </c>
      <c r="G582" s="314">
        <v>100</v>
      </c>
      <c r="H582" s="314">
        <v>100</v>
      </c>
      <c r="I582" s="319"/>
      <c r="J582" s="319"/>
      <c r="K582" s="319"/>
      <c r="L582" s="319"/>
      <c r="M582" s="144"/>
      <c r="N582" s="144">
        <v>0</v>
      </c>
      <c r="O582" s="247" t="s">
        <v>2467</v>
      </c>
    </row>
    <row r="583" spans="1:15" ht="45" x14ac:dyDescent="0.25">
      <c r="A583" s="378" t="s">
        <v>1764</v>
      </c>
      <c r="B583" s="362" t="s">
        <v>141</v>
      </c>
      <c r="C583" s="16" t="s">
        <v>1765</v>
      </c>
      <c r="D583" s="9"/>
      <c r="E583" s="308">
        <f>G583</f>
        <v>853.9</v>
      </c>
      <c r="F583" s="308"/>
      <c r="G583" s="308">
        <f>H583</f>
        <v>853.9</v>
      </c>
      <c r="H583" s="308">
        <v>853.9</v>
      </c>
      <c r="I583" s="313"/>
      <c r="J583" s="313"/>
      <c r="K583" s="313"/>
      <c r="L583" s="313">
        <v>379.6</v>
      </c>
      <c r="M583" s="141"/>
      <c r="N583" s="141">
        <v>40</v>
      </c>
      <c r="O583" s="226" t="s">
        <v>2467</v>
      </c>
    </row>
    <row r="584" spans="1:15" ht="45" x14ac:dyDescent="0.25">
      <c r="A584" s="375"/>
      <c r="B584" s="363"/>
      <c r="C584" s="13" t="s">
        <v>1766</v>
      </c>
      <c r="D584" s="296"/>
      <c r="E584" s="312">
        <v>786.2</v>
      </c>
      <c r="F584" s="312"/>
      <c r="G584" s="312">
        <v>786.2</v>
      </c>
      <c r="H584" s="312">
        <v>786.2</v>
      </c>
      <c r="I584" s="306"/>
      <c r="J584" s="306"/>
      <c r="K584" s="306"/>
      <c r="L584" s="306"/>
      <c r="M584" s="131"/>
      <c r="N584" s="131">
        <v>0</v>
      </c>
      <c r="O584" s="229" t="s">
        <v>2467</v>
      </c>
    </row>
    <row r="585" spans="1:15" ht="165" x14ac:dyDescent="0.25">
      <c r="A585" s="375"/>
      <c r="B585" s="363"/>
      <c r="C585" s="13" t="s">
        <v>1767</v>
      </c>
      <c r="D585" s="296"/>
      <c r="E585" s="312">
        <v>1725</v>
      </c>
      <c r="F585" s="312"/>
      <c r="G585" s="312">
        <v>1725</v>
      </c>
      <c r="H585" s="312">
        <v>1725</v>
      </c>
      <c r="I585" s="306"/>
      <c r="J585" s="306"/>
      <c r="K585" s="306"/>
      <c r="L585" s="306"/>
      <c r="M585" s="131"/>
      <c r="N585" s="131">
        <v>0</v>
      </c>
      <c r="O585" s="229" t="s">
        <v>1768</v>
      </c>
    </row>
    <row r="586" spans="1:15" ht="120.75" thickBot="1" x14ac:dyDescent="0.3">
      <c r="A586" s="371"/>
      <c r="B586" s="372"/>
      <c r="C586" s="38" t="s">
        <v>1769</v>
      </c>
      <c r="D586" s="297"/>
      <c r="E586" s="314">
        <v>2516.6999999999998</v>
      </c>
      <c r="F586" s="325"/>
      <c r="G586" s="314">
        <v>2516.6999999999998</v>
      </c>
      <c r="H586" s="314">
        <v>2516.6999999999998</v>
      </c>
      <c r="I586" s="319"/>
      <c r="J586" s="319"/>
      <c r="K586" s="319"/>
      <c r="L586" s="319"/>
      <c r="M586" s="144"/>
      <c r="N586" s="144">
        <v>0</v>
      </c>
      <c r="O586" s="233" t="s">
        <v>1770</v>
      </c>
    </row>
    <row r="587" spans="1:15" ht="60" x14ac:dyDescent="0.25">
      <c r="A587" s="378" t="s">
        <v>1771</v>
      </c>
      <c r="B587" s="362" t="s">
        <v>141</v>
      </c>
      <c r="C587" s="47" t="s">
        <v>1772</v>
      </c>
      <c r="D587" s="32">
        <v>2019</v>
      </c>
      <c r="E587" s="308">
        <v>34.5</v>
      </c>
      <c r="F587" s="308">
        <v>0</v>
      </c>
      <c r="G587" s="315">
        <v>34.5</v>
      </c>
      <c r="H587" s="315">
        <v>34.5</v>
      </c>
      <c r="I587" s="315">
        <v>0</v>
      </c>
      <c r="J587" s="308">
        <v>0</v>
      </c>
      <c r="K587" s="308">
        <v>0</v>
      </c>
      <c r="L587" s="308">
        <v>0</v>
      </c>
      <c r="M587" s="60">
        <v>0</v>
      </c>
      <c r="N587" s="60">
        <v>0</v>
      </c>
      <c r="O587" s="226" t="s">
        <v>1773</v>
      </c>
    </row>
    <row r="588" spans="1:15" ht="90" x14ac:dyDescent="0.25">
      <c r="A588" s="375"/>
      <c r="B588" s="363"/>
      <c r="C588" s="12" t="s">
        <v>1774</v>
      </c>
      <c r="D588" s="29">
        <v>2019</v>
      </c>
      <c r="E588" s="312">
        <v>25</v>
      </c>
      <c r="F588" s="312">
        <v>0</v>
      </c>
      <c r="G588" s="316">
        <v>25</v>
      </c>
      <c r="H588" s="316">
        <v>25</v>
      </c>
      <c r="I588" s="316">
        <v>0</v>
      </c>
      <c r="J588" s="312">
        <v>0</v>
      </c>
      <c r="K588" s="312">
        <v>0</v>
      </c>
      <c r="L588" s="312">
        <v>0</v>
      </c>
      <c r="M588" s="61">
        <v>0</v>
      </c>
      <c r="N588" s="61">
        <v>0</v>
      </c>
      <c r="O588" s="229" t="s">
        <v>1773</v>
      </c>
    </row>
    <row r="589" spans="1:15" ht="75" x14ac:dyDescent="0.25">
      <c r="A589" s="375"/>
      <c r="B589" s="363"/>
      <c r="C589" s="12" t="s">
        <v>1775</v>
      </c>
      <c r="D589" s="29">
        <v>2019</v>
      </c>
      <c r="E589" s="312">
        <v>64</v>
      </c>
      <c r="F589" s="312">
        <v>0</v>
      </c>
      <c r="G589" s="316">
        <v>64</v>
      </c>
      <c r="H589" s="316">
        <v>64</v>
      </c>
      <c r="I589" s="316">
        <v>0</v>
      </c>
      <c r="J589" s="312">
        <v>0</v>
      </c>
      <c r="K589" s="312">
        <v>0</v>
      </c>
      <c r="L589" s="312">
        <v>0</v>
      </c>
      <c r="M589" s="61">
        <v>0</v>
      </c>
      <c r="N589" s="61">
        <v>0</v>
      </c>
      <c r="O589" s="229" t="s">
        <v>1773</v>
      </c>
    </row>
    <row r="590" spans="1:15" ht="165" x14ac:dyDescent="0.25">
      <c r="A590" s="375"/>
      <c r="B590" s="363"/>
      <c r="C590" s="12" t="s">
        <v>1776</v>
      </c>
      <c r="D590" s="29">
        <v>2019</v>
      </c>
      <c r="E590" s="312">
        <v>1251.3679999999999</v>
      </c>
      <c r="F590" s="312">
        <v>0</v>
      </c>
      <c r="G590" s="316">
        <v>1251.3679999999999</v>
      </c>
      <c r="H590" s="316">
        <v>1251.3679999999999</v>
      </c>
      <c r="I590" s="316">
        <v>0</v>
      </c>
      <c r="J590" s="312">
        <v>0</v>
      </c>
      <c r="K590" s="312">
        <v>0</v>
      </c>
      <c r="L590" s="312">
        <v>0</v>
      </c>
      <c r="M590" s="61">
        <v>0</v>
      </c>
      <c r="N590" s="61">
        <v>0</v>
      </c>
      <c r="O590" s="229" t="s">
        <v>1777</v>
      </c>
    </row>
    <row r="591" spans="1:15" ht="75" x14ac:dyDescent="0.25">
      <c r="A591" s="375"/>
      <c r="B591" s="363"/>
      <c r="C591" s="12" t="s">
        <v>1778</v>
      </c>
      <c r="D591" s="29">
        <v>2019</v>
      </c>
      <c r="E591" s="312">
        <v>27.8</v>
      </c>
      <c r="F591" s="312">
        <v>0</v>
      </c>
      <c r="G591" s="316">
        <v>27.8</v>
      </c>
      <c r="H591" s="316">
        <v>27.8</v>
      </c>
      <c r="I591" s="316">
        <v>0</v>
      </c>
      <c r="J591" s="312">
        <v>0</v>
      </c>
      <c r="K591" s="312">
        <v>0</v>
      </c>
      <c r="L591" s="312">
        <v>0</v>
      </c>
      <c r="M591" s="61">
        <v>0</v>
      </c>
      <c r="N591" s="61">
        <v>0</v>
      </c>
      <c r="O591" s="229" t="s">
        <v>1773</v>
      </c>
    </row>
    <row r="592" spans="1:15" ht="75" x14ac:dyDescent="0.25">
      <c r="A592" s="375"/>
      <c r="B592" s="363"/>
      <c r="C592" s="12" t="s">
        <v>1779</v>
      </c>
      <c r="D592" s="29">
        <v>2019</v>
      </c>
      <c r="E592" s="312">
        <v>31.52</v>
      </c>
      <c r="F592" s="312">
        <v>0</v>
      </c>
      <c r="G592" s="316">
        <v>31.52</v>
      </c>
      <c r="H592" s="316">
        <v>31.52</v>
      </c>
      <c r="I592" s="316">
        <v>0</v>
      </c>
      <c r="J592" s="312">
        <v>0</v>
      </c>
      <c r="K592" s="312">
        <v>0</v>
      </c>
      <c r="L592" s="312">
        <v>0</v>
      </c>
      <c r="M592" s="61">
        <v>0</v>
      </c>
      <c r="N592" s="61">
        <v>0</v>
      </c>
      <c r="O592" s="229" t="s">
        <v>1773</v>
      </c>
    </row>
    <row r="593" spans="1:22" ht="75" x14ac:dyDescent="0.25">
      <c r="A593" s="375"/>
      <c r="B593" s="363"/>
      <c r="C593" s="12" t="s">
        <v>1780</v>
      </c>
      <c r="D593" s="29">
        <v>2019</v>
      </c>
      <c r="E593" s="312">
        <v>64</v>
      </c>
      <c r="F593" s="312">
        <v>0</v>
      </c>
      <c r="G593" s="316">
        <v>64</v>
      </c>
      <c r="H593" s="316">
        <v>64</v>
      </c>
      <c r="I593" s="316">
        <v>0</v>
      </c>
      <c r="J593" s="312">
        <v>0</v>
      </c>
      <c r="K593" s="312">
        <v>0</v>
      </c>
      <c r="L593" s="312">
        <v>0</v>
      </c>
      <c r="M593" s="61">
        <v>0</v>
      </c>
      <c r="N593" s="61">
        <v>0</v>
      </c>
      <c r="O593" s="229"/>
    </row>
    <row r="594" spans="1:22" ht="60" x14ac:dyDescent="0.25">
      <c r="A594" s="375"/>
      <c r="B594" s="363"/>
      <c r="C594" s="12" t="s">
        <v>1781</v>
      </c>
      <c r="D594" s="29">
        <v>2019</v>
      </c>
      <c r="E594" s="312">
        <v>34.5</v>
      </c>
      <c r="F594" s="312"/>
      <c r="G594" s="316">
        <v>34.5</v>
      </c>
      <c r="H594" s="316">
        <v>34.5</v>
      </c>
      <c r="I594" s="316">
        <v>0</v>
      </c>
      <c r="J594" s="312">
        <v>0</v>
      </c>
      <c r="K594" s="312">
        <v>0</v>
      </c>
      <c r="L594" s="312">
        <v>0</v>
      </c>
      <c r="M594" s="61">
        <v>0</v>
      </c>
      <c r="N594" s="61">
        <v>0</v>
      </c>
      <c r="O594" s="229"/>
    </row>
    <row r="595" spans="1:22" ht="90" x14ac:dyDescent="0.25">
      <c r="A595" s="375"/>
      <c r="B595" s="363"/>
      <c r="C595" s="12" t="s">
        <v>1782</v>
      </c>
      <c r="D595" s="29">
        <v>2019</v>
      </c>
      <c r="E595" s="312">
        <v>0</v>
      </c>
      <c r="F595" s="312">
        <v>0</v>
      </c>
      <c r="G595" s="316">
        <v>350</v>
      </c>
      <c r="H595" s="316">
        <v>350</v>
      </c>
      <c r="I595" s="316">
        <v>0</v>
      </c>
      <c r="J595" s="312">
        <v>0</v>
      </c>
      <c r="K595" s="312">
        <v>0</v>
      </c>
      <c r="L595" s="312">
        <v>0</v>
      </c>
      <c r="M595" s="61">
        <v>0</v>
      </c>
      <c r="N595" s="61">
        <v>0</v>
      </c>
      <c r="O595" s="229" t="s">
        <v>1550</v>
      </c>
    </row>
    <row r="596" spans="1:22" ht="90" x14ac:dyDescent="0.25">
      <c r="A596" s="375"/>
      <c r="B596" s="363"/>
      <c r="C596" s="12" t="s">
        <v>1783</v>
      </c>
      <c r="D596" s="29">
        <v>2019</v>
      </c>
      <c r="E596" s="312">
        <v>25</v>
      </c>
      <c r="F596" s="312">
        <v>0</v>
      </c>
      <c r="G596" s="316">
        <v>25</v>
      </c>
      <c r="H596" s="316">
        <v>25</v>
      </c>
      <c r="I596" s="316">
        <v>0</v>
      </c>
      <c r="J596" s="312">
        <v>0</v>
      </c>
      <c r="K596" s="312">
        <v>0</v>
      </c>
      <c r="L596" s="312">
        <v>0</v>
      </c>
      <c r="M596" s="61">
        <v>0</v>
      </c>
      <c r="N596" s="61">
        <v>0</v>
      </c>
      <c r="O596" s="252"/>
    </row>
    <row r="597" spans="1:22" ht="60" x14ac:dyDescent="0.25">
      <c r="A597" s="375"/>
      <c r="B597" s="363"/>
      <c r="C597" s="12" t="s">
        <v>1784</v>
      </c>
      <c r="D597" s="29">
        <v>2019</v>
      </c>
      <c r="E597" s="312">
        <v>34.5</v>
      </c>
      <c r="F597" s="312">
        <v>0</v>
      </c>
      <c r="G597" s="316">
        <v>34.5</v>
      </c>
      <c r="H597" s="316">
        <v>34.5</v>
      </c>
      <c r="I597" s="316">
        <v>0</v>
      </c>
      <c r="J597" s="312">
        <v>0</v>
      </c>
      <c r="K597" s="312">
        <v>0</v>
      </c>
      <c r="L597" s="312">
        <v>0</v>
      </c>
      <c r="M597" s="61">
        <v>0</v>
      </c>
      <c r="N597" s="61">
        <v>0</v>
      </c>
      <c r="O597" s="229" t="s">
        <v>1773</v>
      </c>
    </row>
    <row r="598" spans="1:22" ht="60" x14ac:dyDescent="0.25">
      <c r="A598" s="375"/>
      <c r="B598" s="363"/>
      <c r="C598" s="12" t="s">
        <v>1785</v>
      </c>
      <c r="D598" s="29">
        <v>2019</v>
      </c>
      <c r="E598" s="312">
        <v>64</v>
      </c>
      <c r="F598" s="312">
        <v>0</v>
      </c>
      <c r="G598" s="316">
        <v>64</v>
      </c>
      <c r="H598" s="316">
        <v>64</v>
      </c>
      <c r="I598" s="316">
        <v>0</v>
      </c>
      <c r="J598" s="312">
        <v>0</v>
      </c>
      <c r="K598" s="312">
        <v>0</v>
      </c>
      <c r="L598" s="312">
        <v>0</v>
      </c>
      <c r="M598" s="61">
        <v>0</v>
      </c>
      <c r="N598" s="61">
        <v>0</v>
      </c>
      <c r="O598" s="229" t="s">
        <v>1773</v>
      </c>
    </row>
    <row r="599" spans="1:22" ht="75" x14ac:dyDescent="0.25">
      <c r="A599" s="375"/>
      <c r="B599" s="363"/>
      <c r="C599" s="12" t="s">
        <v>1786</v>
      </c>
      <c r="D599" s="29">
        <v>2019</v>
      </c>
      <c r="E599" s="312">
        <v>417.81700000000001</v>
      </c>
      <c r="F599" s="312">
        <v>0</v>
      </c>
      <c r="G599" s="316">
        <v>417.81700000000001</v>
      </c>
      <c r="H599" s="316">
        <v>417.81700000000001</v>
      </c>
      <c r="I599" s="316">
        <v>0</v>
      </c>
      <c r="J599" s="312">
        <v>0</v>
      </c>
      <c r="K599" s="312">
        <v>0</v>
      </c>
      <c r="L599" s="312">
        <v>0</v>
      </c>
      <c r="M599" s="61">
        <v>0</v>
      </c>
      <c r="N599" s="61">
        <v>0</v>
      </c>
      <c r="O599" s="229" t="s">
        <v>1787</v>
      </c>
    </row>
    <row r="600" spans="1:22" ht="45" x14ac:dyDescent="0.25">
      <c r="A600" s="375"/>
      <c r="B600" s="363"/>
      <c r="C600" s="12" t="s">
        <v>1788</v>
      </c>
      <c r="D600" s="29">
        <v>2019</v>
      </c>
      <c r="E600" s="312">
        <v>3477.4670000000001</v>
      </c>
      <c r="F600" s="312">
        <v>0</v>
      </c>
      <c r="G600" s="316">
        <v>3477.4670000000001</v>
      </c>
      <c r="H600" s="316">
        <v>3477.4670000000001</v>
      </c>
      <c r="I600" s="316">
        <v>0</v>
      </c>
      <c r="J600" s="312">
        <v>0</v>
      </c>
      <c r="K600" s="312">
        <v>0</v>
      </c>
      <c r="L600" s="312">
        <v>0</v>
      </c>
      <c r="M600" s="61">
        <v>0</v>
      </c>
      <c r="N600" s="61">
        <v>0</v>
      </c>
      <c r="O600" s="229" t="s">
        <v>1789</v>
      </c>
    </row>
    <row r="601" spans="1:22" ht="90" x14ac:dyDescent="0.25">
      <c r="A601" s="375"/>
      <c r="B601" s="363"/>
      <c r="C601" s="12" t="s">
        <v>1790</v>
      </c>
      <c r="D601" s="29">
        <v>2019</v>
      </c>
      <c r="E601" s="312">
        <v>557.524</v>
      </c>
      <c r="F601" s="312">
        <v>0</v>
      </c>
      <c r="G601" s="316">
        <v>557.524</v>
      </c>
      <c r="H601" s="316">
        <v>557.524</v>
      </c>
      <c r="I601" s="316">
        <v>0</v>
      </c>
      <c r="J601" s="312">
        <v>0</v>
      </c>
      <c r="K601" s="312">
        <v>0</v>
      </c>
      <c r="L601" s="312">
        <v>0</v>
      </c>
      <c r="M601" s="61">
        <v>0</v>
      </c>
      <c r="N601" s="61">
        <v>0</v>
      </c>
      <c r="O601" s="252"/>
    </row>
    <row r="602" spans="1:22" ht="75" x14ac:dyDescent="0.25">
      <c r="A602" s="375"/>
      <c r="B602" s="363"/>
      <c r="C602" s="12" t="s">
        <v>1791</v>
      </c>
      <c r="D602" s="29">
        <v>2019</v>
      </c>
      <c r="E602" s="312">
        <v>1490</v>
      </c>
      <c r="F602" s="312">
        <v>0</v>
      </c>
      <c r="G602" s="316">
        <v>1490</v>
      </c>
      <c r="H602" s="316">
        <v>1490</v>
      </c>
      <c r="I602" s="316">
        <v>0</v>
      </c>
      <c r="J602" s="312">
        <v>0</v>
      </c>
      <c r="K602" s="312">
        <v>0</v>
      </c>
      <c r="L602" s="312">
        <v>0</v>
      </c>
      <c r="M602" s="61">
        <v>0</v>
      </c>
      <c r="N602" s="61">
        <v>0</v>
      </c>
      <c r="O602" s="229" t="s">
        <v>1773</v>
      </c>
    </row>
    <row r="603" spans="1:22" ht="60" x14ac:dyDescent="0.25">
      <c r="A603" s="375"/>
      <c r="B603" s="363"/>
      <c r="C603" s="12" t="s">
        <v>1792</v>
      </c>
      <c r="D603" s="29" t="s">
        <v>2463</v>
      </c>
      <c r="E603" s="312">
        <v>10534.15</v>
      </c>
      <c r="F603" s="312">
        <v>0</v>
      </c>
      <c r="G603" s="316">
        <f>H603</f>
        <v>3009.0320000000002</v>
      </c>
      <c r="H603" s="316">
        <v>3009.0320000000002</v>
      </c>
      <c r="I603" s="316">
        <v>0</v>
      </c>
      <c r="J603" s="312">
        <v>0</v>
      </c>
      <c r="K603" s="312">
        <v>0</v>
      </c>
      <c r="L603" s="312">
        <v>0</v>
      </c>
      <c r="M603" s="61">
        <v>0</v>
      </c>
      <c r="N603" s="61">
        <v>0</v>
      </c>
      <c r="O603" s="229" t="s">
        <v>1789</v>
      </c>
    </row>
    <row r="604" spans="1:22" ht="60" x14ac:dyDescent="0.25">
      <c r="A604" s="375"/>
      <c r="B604" s="363"/>
      <c r="C604" s="12" t="s">
        <v>1793</v>
      </c>
      <c r="D604" s="29">
        <v>2019</v>
      </c>
      <c r="E604" s="312">
        <v>150</v>
      </c>
      <c r="F604" s="312">
        <v>0</v>
      </c>
      <c r="G604" s="316">
        <v>150</v>
      </c>
      <c r="H604" s="316">
        <v>150</v>
      </c>
      <c r="I604" s="316">
        <v>0</v>
      </c>
      <c r="J604" s="312">
        <v>0</v>
      </c>
      <c r="K604" s="312">
        <v>0</v>
      </c>
      <c r="L604" s="312">
        <v>0</v>
      </c>
      <c r="M604" s="61">
        <v>0</v>
      </c>
      <c r="N604" s="61">
        <v>0</v>
      </c>
      <c r="O604" s="229" t="s">
        <v>1773</v>
      </c>
    </row>
    <row r="605" spans="1:22" ht="75" x14ac:dyDescent="0.25">
      <c r="A605" s="375"/>
      <c r="B605" s="363"/>
      <c r="C605" s="12" t="s">
        <v>1794</v>
      </c>
      <c r="D605" s="29" t="s">
        <v>2456</v>
      </c>
      <c r="E605" s="312">
        <v>8388.4079999999994</v>
      </c>
      <c r="F605" s="312">
        <v>5663.1</v>
      </c>
      <c r="G605" s="316">
        <v>1450</v>
      </c>
      <c r="H605" s="316">
        <v>1450</v>
      </c>
      <c r="I605" s="316">
        <v>0</v>
      </c>
      <c r="J605" s="312">
        <v>0</v>
      </c>
      <c r="K605" s="312">
        <v>0</v>
      </c>
      <c r="L605" s="312">
        <v>0</v>
      </c>
      <c r="M605" s="29">
        <v>33</v>
      </c>
      <c r="N605" s="29"/>
      <c r="O605" s="229" t="s">
        <v>1795</v>
      </c>
    </row>
    <row r="606" spans="1:22" ht="150" x14ac:dyDescent="0.25">
      <c r="A606" s="375"/>
      <c r="B606" s="363"/>
      <c r="C606" s="12" t="s">
        <v>1796</v>
      </c>
      <c r="D606" s="29">
        <v>2019</v>
      </c>
      <c r="E606" s="312">
        <v>1106.126</v>
      </c>
      <c r="F606" s="312">
        <v>0</v>
      </c>
      <c r="G606" s="316">
        <v>1106.126</v>
      </c>
      <c r="H606" s="316">
        <v>1106.126</v>
      </c>
      <c r="I606" s="316">
        <v>0</v>
      </c>
      <c r="J606" s="312">
        <v>0</v>
      </c>
      <c r="K606" s="312">
        <v>0</v>
      </c>
      <c r="L606" s="312">
        <v>0</v>
      </c>
      <c r="M606" s="61">
        <v>0</v>
      </c>
      <c r="N606" s="61">
        <v>0</v>
      </c>
      <c r="O606" s="229" t="s">
        <v>1787</v>
      </c>
    </row>
    <row r="607" spans="1:22" ht="90" x14ac:dyDescent="0.25">
      <c r="A607" s="375"/>
      <c r="B607" s="363" t="s">
        <v>2632</v>
      </c>
      <c r="C607" s="12" t="s">
        <v>1782</v>
      </c>
      <c r="D607" s="29" t="s">
        <v>2479</v>
      </c>
      <c r="E607" s="312">
        <v>1918.615</v>
      </c>
      <c r="F607" s="312">
        <v>1691.62</v>
      </c>
      <c r="G607" s="312">
        <v>254.95</v>
      </c>
      <c r="H607" s="312">
        <v>227</v>
      </c>
      <c r="I607" s="312">
        <v>27.95</v>
      </c>
      <c r="J607" s="312">
        <v>0</v>
      </c>
      <c r="K607" s="312">
        <v>0</v>
      </c>
      <c r="L607" s="312">
        <v>0</v>
      </c>
      <c r="M607" s="29">
        <v>0</v>
      </c>
      <c r="N607" s="29">
        <v>0</v>
      </c>
      <c r="O607" s="229" t="s">
        <v>1797</v>
      </c>
      <c r="P607" s="7"/>
      <c r="Q607" s="7"/>
      <c r="R607" s="7"/>
      <c r="S607" s="7"/>
      <c r="T607" s="7"/>
      <c r="U607" s="7"/>
      <c r="V607" s="7"/>
    </row>
    <row r="608" spans="1:22" ht="75" x14ac:dyDescent="0.25">
      <c r="A608" s="375"/>
      <c r="B608" s="363"/>
      <c r="C608" s="12" t="s">
        <v>1798</v>
      </c>
      <c r="D608" s="29" t="s">
        <v>2452</v>
      </c>
      <c r="E608" s="312">
        <v>1219.8989999999999</v>
      </c>
      <c r="F608" s="312">
        <v>776.65099999999995</v>
      </c>
      <c r="G608" s="312">
        <v>776.6507499999999</v>
      </c>
      <c r="H608" s="312">
        <v>762.10074999999995</v>
      </c>
      <c r="I608" s="312">
        <v>14.55</v>
      </c>
      <c r="J608" s="312">
        <v>0</v>
      </c>
      <c r="K608" s="312">
        <v>0</v>
      </c>
      <c r="L608" s="312">
        <v>0</v>
      </c>
      <c r="M608" s="29"/>
      <c r="N608" s="29">
        <v>0</v>
      </c>
      <c r="O608" s="229" t="s">
        <v>1787</v>
      </c>
      <c r="P608" s="7"/>
      <c r="Q608" s="7"/>
      <c r="R608" s="7"/>
      <c r="S608" s="7"/>
      <c r="T608" s="7"/>
      <c r="U608" s="7"/>
      <c r="V608" s="7"/>
    </row>
    <row r="609" spans="1:22" ht="90.75" thickBot="1" x14ac:dyDescent="0.3">
      <c r="A609" s="371"/>
      <c r="B609" s="372"/>
      <c r="C609" s="112" t="s">
        <v>1799</v>
      </c>
      <c r="D609" s="59" t="s">
        <v>2479</v>
      </c>
      <c r="E609" s="314">
        <v>1870.59</v>
      </c>
      <c r="F609" s="314">
        <v>1642.59</v>
      </c>
      <c r="G609" s="314">
        <v>255.4</v>
      </c>
      <c r="H609" s="314">
        <v>228</v>
      </c>
      <c r="I609" s="314">
        <v>27.4</v>
      </c>
      <c r="J609" s="314">
        <v>0</v>
      </c>
      <c r="K609" s="314">
        <v>0</v>
      </c>
      <c r="L609" s="314">
        <v>0</v>
      </c>
      <c r="M609" s="59">
        <v>0</v>
      </c>
      <c r="N609" s="59">
        <v>0</v>
      </c>
      <c r="O609" s="233" t="s">
        <v>1550</v>
      </c>
      <c r="P609" s="7"/>
      <c r="Q609" s="7"/>
      <c r="R609" s="7"/>
      <c r="S609" s="7"/>
      <c r="T609" s="7"/>
      <c r="U609" s="7"/>
      <c r="V609" s="7"/>
    </row>
    <row r="610" spans="1:22" ht="75" x14ac:dyDescent="0.25">
      <c r="A610" s="378" t="s">
        <v>1800</v>
      </c>
      <c r="B610" s="362" t="s">
        <v>141</v>
      </c>
      <c r="C610" s="16" t="s">
        <v>1801</v>
      </c>
      <c r="D610" s="141" t="s">
        <v>2463</v>
      </c>
      <c r="E610" s="313">
        <v>1050</v>
      </c>
      <c r="F610" s="313" t="s">
        <v>2652</v>
      </c>
      <c r="G610" s="313">
        <v>1050</v>
      </c>
      <c r="H610" s="313">
        <v>1050</v>
      </c>
      <c r="I610" s="313"/>
      <c r="J610" s="313"/>
      <c r="K610" s="313"/>
      <c r="L610" s="313"/>
      <c r="M610" s="141"/>
      <c r="N610" s="141">
        <v>0</v>
      </c>
      <c r="O610" s="230" t="s">
        <v>2467</v>
      </c>
    </row>
    <row r="611" spans="1:22" ht="75" x14ac:dyDescent="0.25">
      <c r="A611" s="375"/>
      <c r="B611" s="363"/>
      <c r="C611" s="13" t="s">
        <v>1802</v>
      </c>
      <c r="D611" s="131" t="s">
        <v>2463</v>
      </c>
      <c r="E611" s="306">
        <v>1450</v>
      </c>
      <c r="F611" s="306" t="s">
        <v>2652</v>
      </c>
      <c r="G611" s="306">
        <v>1450</v>
      </c>
      <c r="H611" s="306">
        <v>1450</v>
      </c>
      <c r="I611" s="306"/>
      <c r="J611" s="306"/>
      <c r="K611" s="306"/>
      <c r="L611" s="306"/>
      <c r="M611" s="131"/>
      <c r="N611" s="131">
        <v>0</v>
      </c>
      <c r="O611" s="232" t="s">
        <v>2467</v>
      </c>
    </row>
    <row r="612" spans="1:22" ht="75" x14ac:dyDescent="0.25">
      <c r="A612" s="375"/>
      <c r="B612" s="363"/>
      <c r="C612" s="13" t="s">
        <v>1803</v>
      </c>
      <c r="D612" s="131" t="s">
        <v>2463</v>
      </c>
      <c r="E612" s="306">
        <v>1450</v>
      </c>
      <c r="F612" s="306" t="s">
        <v>2652</v>
      </c>
      <c r="G612" s="306">
        <v>1450</v>
      </c>
      <c r="H612" s="306">
        <v>1450</v>
      </c>
      <c r="I612" s="306"/>
      <c r="J612" s="306"/>
      <c r="K612" s="306"/>
      <c r="L612" s="306"/>
      <c r="M612" s="131"/>
      <c r="N612" s="131">
        <v>0</v>
      </c>
      <c r="O612" s="232" t="s">
        <v>2467</v>
      </c>
    </row>
    <row r="613" spans="1:22" ht="75.75" thickBot="1" x14ac:dyDescent="0.3">
      <c r="A613" s="376"/>
      <c r="B613" s="377"/>
      <c r="C613" s="15" t="s">
        <v>1804</v>
      </c>
      <c r="D613" s="132" t="s">
        <v>2463</v>
      </c>
      <c r="E613" s="307">
        <v>1048.511</v>
      </c>
      <c r="F613" s="307" t="s">
        <v>2652</v>
      </c>
      <c r="G613" s="307">
        <v>1048.511</v>
      </c>
      <c r="H613" s="307">
        <v>1048.511</v>
      </c>
      <c r="I613" s="307"/>
      <c r="J613" s="307"/>
      <c r="K613" s="307"/>
      <c r="L613" s="307"/>
      <c r="M613" s="132"/>
      <c r="N613" s="132">
        <v>0</v>
      </c>
      <c r="O613" s="231" t="s">
        <v>2467</v>
      </c>
    </row>
    <row r="614" spans="1:22" ht="60.75" thickBot="1" x14ac:dyDescent="0.3">
      <c r="A614" s="188" t="s">
        <v>1805</v>
      </c>
      <c r="B614" s="147" t="s">
        <v>141</v>
      </c>
      <c r="C614" s="279" t="s">
        <v>1806</v>
      </c>
      <c r="D614" s="189">
        <v>2019</v>
      </c>
      <c r="E614" s="339">
        <v>100</v>
      </c>
      <c r="F614" s="339">
        <v>0</v>
      </c>
      <c r="G614" s="339">
        <v>100</v>
      </c>
      <c r="H614" s="339">
        <v>100</v>
      </c>
      <c r="I614" s="339">
        <v>0</v>
      </c>
      <c r="J614" s="339">
        <v>0</v>
      </c>
      <c r="K614" s="339">
        <v>0</v>
      </c>
      <c r="L614" s="339">
        <v>0</v>
      </c>
      <c r="M614" s="298">
        <v>0</v>
      </c>
      <c r="N614" s="298">
        <v>0</v>
      </c>
      <c r="O614" s="271" t="s">
        <v>1807</v>
      </c>
    </row>
    <row r="615" spans="1:22" ht="120" x14ac:dyDescent="0.25">
      <c r="A615" s="378" t="s">
        <v>1808</v>
      </c>
      <c r="B615" s="362" t="s">
        <v>141</v>
      </c>
      <c r="C615" s="16" t="s">
        <v>1809</v>
      </c>
      <c r="D615" s="141">
        <v>2020</v>
      </c>
      <c r="E615" s="313">
        <v>4114.7780000000002</v>
      </c>
      <c r="F615" s="313">
        <v>4098.9380000000001</v>
      </c>
      <c r="G615" s="313">
        <v>4098.9380000000001</v>
      </c>
      <c r="H615" s="313">
        <v>3876.1950000000002</v>
      </c>
      <c r="I615" s="313">
        <v>222.74299999999999</v>
      </c>
      <c r="J615" s="313">
        <v>0</v>
      </c>
      <c r="K615" s="313">
        <v>0</v>
      </c>
      <c r="L615" s="313">
        <v>0</v>
      </c>
      <c r="M615" s="141"/>
      <c r="N615" s="141">
        <v>0</v>
      </c>
      <c r="O615" s="226" t="s">
        <v>1810</v>
      </c>
    </row>
    <row r="616" spans="1:22" ht="90" x14ac:dyDescent="0.25">
      <c r="A616" s="375"/>
      <c r="B616" s="363"/>
      <c r="C616" s="13" t="s">
        <v>1811</v>
      </c>
      <c r="D616" s="131">
        <v>2020</v>
      </c>
      <c r="E616" s="306">
        <v>3664.4940000000001</v>
      </c>
      <c r="F616" s="306">
        <v>3628.4940000000001</v>
      </c>
      <c r="G616" s="306">
        <v>2265.2069999999999</v>
      </c>
      <c r="H616" s="306">
        <v>2265.2069999999999</v>
      </c>
      <c r="I616" s="306">
        <v>0</v>
      </c>
      <c r="J616" s="306">
        <v>0</v>
      </c>
      <c r="K616" s="306">
        <v>0</v>
      </c>
      <c r="L616" s="306">
        <v>0</v>
      </c>
      <c r="M616" s="131"/>
      <c r="N616" s="131">
        <v>0</v>
      </c>
      <c r="O616" s="229" t="s">
        <v>1810</v>
      </c>
    </row>
    <row r="617" spans="1:22" ht="105" x14ac:dyDescent="0.25">
      <c r="A617" s="375"/>
      <c r="B617" s="363"/>
      <c r="C617" s="13" t="s">
        <v>1812</v>
      </c>
      <c r="D617" s="131">
        <v>2020</v>
      </c>
      <c r="E617" s="306">
        <v>1499.48</v>
      </c>
      <c r="F617" s="306">
        <v>1487.136</v>
      </c>
      <c r="G617" s="306">
        <v>1487.136</v>
      </c>
      <c r="H617" s="306">
        <v>1487.136</v>
      </c>
      <c r="I617" s="306">
        <v>0</v>
      </c>
      <c r="J617" s="306">
        <v>0</v>
      </c>
      <c r="K617" s="306">
        <v>0</v>
      </c>
      <c r="L617" s="306">
        <v>0</v>
      </c>
      <c r="M617" s="131"/>
      <c r="N617" s="131">
        <v>0</v>
      </c>
      <c r="O617" s="229" t="s">
        <v>1807</v>
      </c>
    </row>
    <row r="618" spans="1:22" ht="90" x14ac:dyDescent="0.25">
      <c r="A618" s="375"/>
      <c r="B618" s="363"/>
      <c r="C618" s="13" t="s">
        <v>1813</v>
      </c>
      <c r="D618" s="131">
        <v>2020</v>
      </c>
      <c r="E618" s="306">
        <v>1403.0550000000001</v>
      </c>
      <c r="F618" s="306">
        <v>1387.566</v>
      </c>
      <c r="G618" s="306">
        <v>1387.566</v>
      </c>
      <c r="H618" s="306">
        <v>1387.566</v>
      </c>
      <c r="I618" s="306">
        <v>0</v>
      </c>
      <c r="J618" s="306">
        <v>0</v>
      </c>
      <c r="K618" s="306">
        <v>0</v>
      </c>
      <c r="L618" s="306">
        <v>0</v>
      </c>
      <c r="M618" s="131"/>
      <c r="N618" s="131">
        <v>0</v>
      </c>
      <c r="O618" s="229" t="s">
        <v>1807</v>
      </c>
    </row>
    <row r="619" spans="1:22" ht="120" x14ac:dyDescent="0.25">
      <c r="A619" s="375"/>
      <c r="B619" s="363" t="s">
        <v>142</v>
      </c>
      <c r="C619" s="13" t="s">
        <v>1814</v>
      </c>
      <c r="D619" s="131">
        <v>2019</v>
      </c>
      <c r="E619" s="306">
        <v>1499.1320000000001</v>
      </c>
      <c r="F619" s="306">
        <v>1485.1320000000001</v>
      </c>
      <c r="G619" s="306">
        <v>1485.1320000000001</v>
      </c>
      <c r="H619" s="306">
        <v>1000</v>
      </c>
      <c r="I619" s="306">
        <v>475.13200000000001</v>
      </c>
      <c r="J619" s="306">
        <v>10</v>
      </c>
      <c r="K619" s="306">
        <v>0</v>
      </c>
      <c r="L619" s="306">
        <v>0</v>
      </c>
      <c r="M619" s="131">
        <v>25</v>
      </c>
      <c r="N619" s="131">
        <v>0</v>
      </c>
      <c r="O619" s="229" t="s">
        <v>2467</v>
      </c>
      <c r="P619" s="7"/>
      <c r="Q619" s="7"/>
      <c r="R619" s="7"/>
      <c r="S619" s="7"/>
      <c r="T619" s="7"/>
      <c r="U619" s="7"/>
      <c r="V619" s="7"/>
    </row>
    <row r="620" spans="1:22" ht="45.75" thickBot="1" x14ac:dyDescent="0.3">
      <c r="A620" s="376"/>
      <c r="B620" s="377"/>
      <c r="C620" s="15" t="s">
        <v>1815</v>
      </c>
      <c r="D620" s="132">
        <v>2019</v>
      </c>
      <c r="E620" s="307">
        <v>114</v>
      </c>
      <c r="F620" s="307">
        <v>114</v>
      </c>
      <c r="G620" s="307">
        <v>114</v>
      </c>
      <c r="H620" s="307">
        <v>99</v>
      </c>
      <c r="I620" s="307">
        <v>15</v>
      </c>
      <c r="J620" s="307">
        <v>0</v>
      </c>
      <c r="K620" s="307">
        <v>114</v>
      </c>
      <c r="L620" s="307">
        <v>114</v>
      </c>
      <c r="M620" s="50">
        <v>100</v>
      </c>
      <c r="N620" s="50"/>
      <c r="O620" s="227"/>
      <c r="P620" s="7"/>
      <c r="Q620" s="7"/>
      <c r="R620" s="7"/>
      <c r="S620" s="7"/>
      <c r="T620" s="7"/>
      <c r="U620" s="7"/>
      <c r="V620" s="7"/>
    </row>
    <row r="621" spans="1:22" ht="90" x14ac:dyDescent="0.25">
      <c r="A621" s="378" t="s">
        <v>1816</v>
      </c>
      <c r="B621" s="362" t="s">
        <v>141</v>
      </c>
      <c r="C621" s="16" t="s">
        <v>1817</v>
      </c>
      <c r="D621" s="141">
        <v>2020</v>
      </c>
      <c r="E621" s="313">
        <v>1189.4000000000001</v>
      </c>
      <c r="F621" s="313">
        <v>400</v>
      </c>
      <c r="G621" s="313">
        <v>400</v>
      </c>
      <c r="H621" s="313">
        <v>400</v>
      </c>
      <c r="I621" s="313"/>
      <c r="J621" s="313"/>
      <c r="K621" s="313"/>
      <c r="L621" s="313"/>
      <c r="M621" s="141"/>
      <c r="N621" s="141">
        <v>0</v>
      </c>
      <c r="O621" s="226" t="s">
        <v>2467</v>
      </c>
    </row>
    <row r="622" spans="1:22" ht="75" x14ac:dyDescent="0.25">
      <c r="A622" s="375"/>
      <c r="B622" s="363"/>
      <c r="C622" s="13" t="s">
        <v>1818</v>
      </c>
      <c r="D622" s="131"/>
      <c r="E622" s="306">
        <v>1065.4670000000001</v>
      </c>
      <c r="F622" s="306">
        <v>1065.4670000000001</v>
      </c>
      <c r="G622" s="306">
        <v>1065.4670000000001</v>
      </c>
      <c r="H622" s="306">
        <v>1065.4670000000001</v>
      </c>
      <c r="I622" s="306"/>
      <c r="J622" s="306"/>
      <c r="K622" s="306"/>
      <c r="L622" s="306"/>
      <c r="M622" s="131"/>
      <c r="N622" s="131">
        <v>0</v>
      </c>
      <c r="O622" s="229" t="s">
        <v>2467</v>
      </c>
    </row>
    <row r="623" spans="1:22" ht="60" x14ac:dyDescent="0.25">
      <c r="A623" s="375"/>
      <c r="B623" s="363"/>
      <c r="C623" s="13" t="s">
        <v>1819</v>
      </c>
      <c r="D623" s="131"/>
      <c r="E623" s="306">
        <v>1015.84</v>
      </c>
      <c r="F623" s="306">
        <v>1015.84</v>
      </c>
      <c r="G623" s="306">
        <v>1015.84</v>
      </c>
      <c r="H623" s="306">
        <v>1015.84</v>
      </c>
      <c r="I623" s="306"/>
      <c r="J623" s="306"/>
      <c r="K623" s="306"/>
      <c r="L623" s="306"/>
      <c r="M623" s="131"/>
      <c r="N623" s="131">
        <v>0</v>
      </c>
      <c r="O623" s="229" t="s">
        <v>2467</v>
      </c>
    </row>
    <row r="624" spans="1:22" ht="75" x14ac:dyDescent="0.25">
      <c r="A624" s="375"/>
      <c r="B624" s="363"/>
      <c r="C624" s="13" t="s">
        <v>1820</v>
      </c>
      <c r="D624" s="131"/>
      <c r="E624" s="306">
        <v>291.55900000000003</v>
      </c>
      <c r="F624" s="306">
        <v>283.351</v>
      </c>
      <c r="G624" s="306">
        <v>283.351</v>
      </c>
      <c r="H624" s="306">
        <v>283.351</v>
      </c>
      <c r="I624" s="306"/>
      <c r="J624" s="306"/>
      <c r="K624" s="306"/>
      <c r="L624" s="306"/>
      <c r="M624" s="131"/>
      <c r="N624" s="131">
        <v>0</v>
      </c>
      <c r="O624" s="229" t="s">
        <v>2467</v>
      </c>
    </row>
    <row r="625" spans="1:22" ht="75" x14ac:dyDescent="0.25">
      <c r="A625" s="375"/>
      <c r="B625" s="363"/>
      <c r="C625" s="13" t="s">
        <v>1821</v>
      </c>
      <c r="D625" s="131"/>
      <c r="E625" s="306">
        <v>434.27</v>
      </c>
      <c r="F625" s="306">
        <v>302.62400000000002</v>
      </c>
      <c r="G625" s="306">
        <v>302.62400000000002</v>
      </c>
      <c r="H625" s="306">
        <v>302.62400000000002</v>
      </c>
      <c r="I625" s="306"/>
      <c r="J625" s="306"/>
      <c r="K625" s="306"/>
      <c r="L625" s="306"/>
      <c r="M625" s="131"/>
      <c r="N625" s="131">
        <v>0</v>
      </c>
      <c r="O625" s="229" t="s">
        <v>2467</v>
      </c>
    </row>
    <row r="626" spans="1:22" ht="90" x14ac:dyDescent="0.25">
      <c r="A626" s="375"/>
      <c r="B626" s="363"/>
      <c r="C626" s="13" t="s">
        <v>1822</v>
      </c>
      <c r="D626" s="131"/>
      <c r="E626" s="306">
        <v>257.73099999999999</v>
      </c>
      <c r="F626" s="306">
        <v>183.14599999999999</v>
      </c>
      <c r="G626" s="306">
        <v>183.14599999999999</v>
      </c>
      <c r="H626" s="306">
        <v>183.14599999999999</v>
      </c>
      <c r="I626" s="306"/>
      <c r="J626" s="306"/>
      <c r="K626" s="306"/>
      <c r="L626" s="306"/>
      <c r="M626" s="131"/>
      <c r="N626" s="131">
        <v>0</v>
      </c>
      <c r="O626" s="229" t="s">
        <v>2467</v>
      </c>
    </row>
    <row r="627" spans="1:22" ht="75" x14ac:dyDescent="0.25">
      <c r="A627" s="375"/>
      <c r="B627" s="363"/>
      <c r="C627" s="13" t="s">
        <v>1823</v>
      </c>
      <c r="D627" s="131"/>
      <c r="E627" s="306">
        <v>318.15699999999998</v>
      </c>
      <c r="F627" s="306">
        <v>221.50399999999999</v>
      </c>
      <c r="G627" s="306">
        <v>221.50399999999999</v>
      </c>
      <c r="H627" s="306">
        <v>221.50399999999999</v>
      </c>
      <c r="I627" s="306"/>
      <c r="J627" s="306"/>
      <c r="K627" s="306"/>
      <c r="L627" s="306"/>
      <c r="M627" s="131"/>
      <c r="N627" s="131">
        <v>0</v>
      </c>
      <c r="O627" s="229" t="s">
        <v>2467</v>
      </c>
    </row>
    <row r="628" spans="1:22" ht="75" x14ac:dyDescent="0.25">
      <c r="A628" s="375"/>
      <c r="B628" s="363"/>
      <c r="C628" s="13" t="s">
        <v>1824</v>
      </c>
      <c r="D628" s="131"/>
      <c r="E628" s="306">
        <v>413.10199999999998</v>
      </c>
      <c r="F628" s="306">
        <v>401.774</v>
      </c>
      <c r="G628" s="306">
        <v>401.774</v>
      </c>
      <c r="H628" s="306">
        <v>401.774</v>
      </c>
      <c r="I628" s="306"/>
      <c r="J628" s="306"/>
      <c r="K628" s="306"/>
      <c r="L628" s="306"/>
      <c r="M628" s="131"/>
      <c r="N628" s="131">
        <v>0</v>
      </c>
      <c r="O628" s="229" t="s">
        <v>2467</v>
      </c>
    </row>
    <row r="629" spans="1:22" ht="75.75" thickBot="1" x14ac:dyDescent="0.3">
      <c r="A629" s="376"/>
      <c r="B629" s="377"/>
      <c r="C629" s="15" t="s">
        <v>1825</v>
      </c>
      <c r="D629" s="132"/>
      <c r="E629" s="307">
        <v>572.31600000000003</v>
      </c>
      <c r="F629" s="307">
        <v>412.09899999999999</v>
      </c>
      <c r="G629" s="307">
        <v>412.09899999999999</v>
      </c>
      <c r="H629" s="307">
        <v>412.09899999999999</v>
      </c>
      <c r="I629" s="307"/>
      <c r="J629" s="307"/>
      <c r="K629" s="307"/>
      <c r="L629" s="307"/>
      <c r="M629" s="132"/>
      <c r="N629" s="132">
        <v>0</v>
      </c>
      <c r="O629" s="227" t="s">
        <v>2467</v>
      </c>
    </row>
    <row r="630" spans="1:22" s="6" customFormat="1" ht="60" x14ac:dyDescent="0.25">
      <c r="A630" s="378" t="s">
        <v>1826</v>
      </c>
      <c r="B630" s="406" t="s">
        <v>141</v>
      </c>
      <c r="C630" s="16" t="s">
        <v>1827</v>
      </c>
      <c r="D630" s="141">
        <v>2019</v>
      </c>
      <c r="E630" s="313">
        <v>100</v>
      </c>
      <c r="F630" s="313">
        <v>100</v>
      </c>
      <c r="G630" s="313">
        <v>100</v>
      </c>
      <c r="H630" s="313">
        <v>100</v>
      </c>
      <c r="I630" s="313"/>
      <c r="J630" s="313"/>
      <c r="K630" s="313"/>
      <c r="L630" s="313"/>
      <c r="M630" s="141"/>
      <c r="N630" s="141">
        <v>0</v>
      </c>
      <c r="O630" s="226" t="s">
        <v>2597</v>
      </c>
    </row>
    <row r="631" spans="1:22" s="6" customFormat="1" ht="45" x14ac:dyDescent="0.25">
      <c r="A631" s="375"/>
      <c r="B631" s="380"/>
      <c r="C631" s="13" t="s">
        <v>1828</v>
      </c>
      <c r="D631" s="131" t="s">
        <v>2614</v>
      </c>
      <c r="E631" s="306">
        <v>1298</v>
      </c>
      <c r="F631" s="306">
        <v>1298</v>
      </c>
      <c r="G631" s="306">
        <v>1298</v>
      </c>
      <c r="H631" s="306">
        <v>1298</v>
      </c>
      <c r="I631" s="306"/>
      <c r="J631" s="306"/>
      <c r="K631" s="306"/>
      <c r="L631" s="306"/>
      <c r="M631" s="131"/>
      <c r="N631" s="131">
        <v>0</v>
      </c>
      <c r="O631" s="229" t="s">
        <v>2654</v>
      </c>
    </row>
    <row r="632" spans="1:22" s="6" customFormat="1" ht="105" x14ac:dyDescent="0.25">
      <c r="A632" s="375"/>
      <c r="B632" s="380"/>
      <c r="C632" s="13" t="s">
        <v>1829</v>
      </c>
      <c r="D632" s="131" t="s">
        <v>2463</v>
      </c>
      <c r="E632" s="306">
        <v>2639.45</v>
      </c>
      <c r="F632" s="306">
        <v>2639.45</v>
      </c>
      <c r="G632" s="306">
        <v>1000</v>
      </c>
      <c r="H632" s="306">
        <v>1000</v>
      </c>
      <c r="I632" s="306"/>
      <c r="J632" s="306"/>
      <c r="K632" s="306"/>
      <c r="L632" s="306"/>
      <c r="M632" s="131"/>
      <c r="N632" s="131">
        <v>0</v>
      </c>
      <c r="O632" s="229" t="s">
        <v>1830</v>
      </c>
    </row>
    <row r="633" spans="1:22" s="6" customFormat="1" ht="90" x14ac:dyDescent="0.25">
      <c r="A633" s="375"/>
      <c r="B633" s="380"/>
      <c r="C633" s="13" t="s">
        <v>1831</v>
      </c>
      <c r="D633" s="131" t="s">
        <v>1865</v>
      </c>
      <c r="E633" s="306">
        <v>5845.9430000000002</v>
      </c>
      <c r="F633" s="306">
        <v>2200.915</v>
      </c>
      <c r="G633" s="306">
        <v>800</v>
      </c>
      <c r="H633" s="306">
        <v>800</v>
      </c>
      <c r="I633" s="306"/>
      <c r="J633" s="306"/>
      <c r="K633" s="306"/>
      <c r="L633" s="306"/>
      <c r="M633" s="131">
        <v>38</v>
      </c>
      <c r="N633" s="131">
        <v>0</v>
      </c>
      <c r="O633" s="229" t="s">
        <v>1830</v>
      </c>
    </row>
    <row r="634" spans="1:22" s="6" customFormat="1" ht="60" x14ac:dyDescent="0.25">
      <c r="A634" s="375"/>
      <c r="B634" s="380"/>
      <c r="C634" s="13" t="s">
        <v>1832</v>
      </c>
      <c r="D634" s="131">
        <v>2019</v>
      </c>
      <c r="E634" s="306">
        <v>500</v>
      </c>
      <c r="F634" s="306">
        <v>500</v>
      </c>
      <c r="G634" s="306">
        <v>500</v>
      </c>
      <c r="H634" s="306">
        <v>500</v>
      </c>
      <c r="I634" s="306"/>
      <c r="J634" s="306"/>
      <c r="K634" s="306"/>
      <c r="L634" s="306"/>
      <c r="M634" s="131"/>
      <c r="N634" s="131">
        <v>0</v>
      </c>
      <c r="O634" s="229" t="s">
        <v>2597</v>
      </c>
    </row>
    <row r="635" spans="1:22" s="6" customFormat="1" ht="105" x14ac:dyDescent="0.25">
      <c r="A635" s="375"/>
      <c r="B635" s="380"/>
      <c r="C635" s="13" t="s">
        <v>1833</v>
      </c>
      <c r="D635" s="131">
        <v>2019</v>
      </c>
      <c r="E635" s="306">
        <v>1412.51224</v>
      </c>
      <c r="F635" s="306">
        <v>1412.51224</v>
      </c>
      <c r="G635" s="306">
        <v>832.8</v>
      </c>
      <c r="H635" s="306">
        <v>200</v>
      </c>
      <c r="I635" s="306">
        <v>632.79999999999995</v>
      </c>
      <c r="J635" s="306"/>
      <c r="K635" s="306"/>
      <c r="L635" s="306">
        <v>299.04372999999998</v>
      </c>
      <c r="M635" s="131">
        <v>21.2</v>
      </c>
      <c r="N635" s="131"/>
      <c r="O635" s="229" t="s">
        <v>1830</v>
      </c>
    </row>
    <row r="636" spans="1:22" ht="60" x14ac:dyDescent="0.25">
      <c r="A636" s="375"/>
      <c r="B636" s="389" t="s">
        <v>2632</v>
      </c>
      <c r="C636" s="12" t="s">
        <v>1834</v>
      </c>
      <c r="D636" s="134" t="s">
        <v>2452</v>
      </c>
      <c r="E636" s="316">
        <v>72.099999999999994</v>
      </c>
      <c r="F636" s="316">
        <v>72.099999999999994</v>
      </c>
      <c r="G636" s="316">
        <v>72.099999999999994</v>
      </c>
      <c r="H636" s="316">
        <v>70</v>
      </c>
      <c r="I636" s="316">
        <v>2.1</v>
      </c>
      <c r="J636" s="316"/>
      <c r="K636" s="316">
        <v>68.819999999999993</v>
      </c>
      <c r="L636" s="316">
        <v>72.099999999999994</v>
      </c>
      <c r="M636" s="134">
        <v>100</v>
      </c>
      <c r="N636" s="134">
        <v>100</v>
      </c>
      <c r="O636" s="238" t="s">
        <v>2654</v>
      </c>
      <c r="P636" s="7"/>
      <c r="Q636" s="7"/>
      <c r="R636" s="7"/>
      <c r="S636" s="7"/>
      <c r="T636" s="7"/>
      <c r="U636" s="7"/>
      <c r="V636" s="7"/>
    </row>
    <row r="637" spans="1:22" ht="45.75" thickBot="1" x14ac:dyDescent="0.3">
      <c r="A637" s="376"/>
      <c r="B637" s="390"/>
      <c r="C637" s="49" t="s">
        <v>1828</v>
      </c>
      <c r="D637" s="135" t="s">
        <v>2614</v>
      </c>
      <c r="E637" s="335">
        <v>4673.2322700000004</v>
      </c>
      <c r="F637" s="335">
        <v>4573.8877000000002</v>
      </c>
      <c r="G637" s="335">
        <v>3990.22</v>
      </c>
      <c r="H637" s="335">
        <v>3874</v>
      </c>
      <c r="I637" s="335">
        <v>116.22</v>
      </c>
      <c r="J637" s="335"/>
      <c r="K637" s="335">
        <v>60.9</v>
      </c>
      <c r="L637" s="335">
        <v>60.9</v>
      </c>
      <c r="M637" s="135">
        <v>15.3</v>
      </c>
      <c r="N637" s="135">
        <v>13.1</v>
      </c>
      <c r="O637" s="246" t="s">
        <v>2654</v>
      </c>
      <c r="P637" s="7"/>
      <c r="Q637" s="7"/>
      <c r="R637" s="7"/>
      <c r="S637" s="7"/>
      <c r="T637" s="7"/>
      <c r="U637" s="7"/>
      <c r="V637" s="7"/>
    </row>
    <row r="638" spans="1:22" ht="285.75" thickBot="1" x14ac:dyDescent="0.3">
      <c r="A638" s="173" t="s">
        <v>1835</v>
      </c>
      <c r="B638" s="1" t="s">
        <v>141</v>
      </c>
      <c r="C638" s="46" t="s">
        <v>1836</v>
      </c>
      <c r="D638" s="11" t="s">
        <v>2479</v>
      </c>
      <c r="E638" s="324">
        <v>5888.5559999999996</v>
      </c>
      <c r="F638" s="340">
        <v>0</v>
      </c>
      <c r="G638" s="340">
        <f>H638+I638</f>
        <v>2290</v>
      </c>
      <c r="H638" s="340">
        <v>2000</v>
      </c>
      <c r="I638" s="340">
        <v>290</v>
      </c>
      <c r="J638" s="341"/>
      <c r="K638" s="341"/>
      <c r="L638" s="341"/>
      <c r="M638" s="79">
        <v>33.4</v>
      </c>
      <c r="N638" s="79">
        <v>40</v>
      </c>
      <c r="O638" s="228" t="s">
        <v>1837</v>
      </c>
    </row>
    <row r="639" spans="1:22" ht="60" x14ac:dyDescent="0.25">
      <c r="A639" s="370" t="s">
        <v>1838</v>
      </c>
      <c r="B639" s="366" t="s">
        <v>141</v>
      </c>
      <c r="C639" s="98" t="s">
        <v>1839</v>
      </c>
      <c r="D639" s="56" t="s">
        <v>2463</v>
      </c>
      <c r="E639" s="320">
        <v>96.9</v>
      </c>
      <c r="F639" s="320"/>
      <c r="G639" s="320">
        <v>96.9</v>
      </c>
      <c r="H639" s="320">
        <v>90</v>
      </c>
      <c r="I639" s="320">
        <v>6.9</v>
      </c>
      <c r="J639" s="320"/>
      <c r="K639" s="320"/>
      <c r="L639" s="320"/>
      <c r="M639" s="56"/>
      <c r="N639" s="56">
        <v>0</v>
      </c>
      <c r="O639" s="234" t="s">
        <v>2467</v>
      </c>
    </row>
    <row r="640" spans="1:22" ht="60" x14ac:dyDescent="0.25">
      <c r="A640" s="375"/>
      <c r="B640" s="363"/>
      <c r="C640" s="13" t="s">
        <v>1840</v>
      </c>
      <c r="D640" s="131" t="s">
        <v>2463</v>
      </c>
      <c r="E640" s="306">
        <v>200</v>
      </c>
      <c r="F640" s="306"/>
      <c r="G640" s="306">
        <v>200</v>
      </c>
      <c r="H640" s="306">
        <v>200</v>
      </c>
      <c r="I640" s="306"/>
      <c r="J640" s="306"/>
      <c r="K640" s="306"/>
      <c r="L640" s="306"/>
      <c r="M640" s="131"/>
      <c r="N640" s="131">
        <v>0</v>
      </c>
      <c r="O640" s="229" t="s">
        <v>2467</v>
      </c>
    </row>
    <row r="641" spans="1:15" ht="60" x14ac:dyDescent="0.25">
      <c r="A641" s="375"/>
      <c r="B641" s="363"/>
      <c r="C641" s="13" t="s">
        <v>1841</v>
      </c>
      <c r="D641" s="131" t="s">
        <v>2463</v>
      </c>
      <c r="E641" s="306">
        <v>200</v>
      </c>
      <c r="F641" s="306"/>
      <c r="G641" s="306">
        <v>200</v>
      </c>
      <c r="H641" s="306">
        <v>200</v>
      </c>
      <c r="I641" s="306"/>
      <c r="J641" s="306"/>
      <c r="K641" s="306"/>
      <c r="L641" s="306"/>
      <c r="M641" s="131"/>
      <c r="N641" s="131">
        <v>0</v>
      </c>
      <c r="O641" s="229" t="s">
        <v>2467</v>
      </c>
    </row>
    <row r="642" spans="1:15" ht="60.75" thickBot="1" x14ac:dyDescent="0.3">
      <c r="A642" s="376"/>
      <c r="B642" s="377"/>
      <c r="C642" s="15" t="s">
        <v>1842</v>
      </c>
      <c r="D642" s="132" t="s">
        <v>2463</v>
      </c>
      <c r="E642" s="307">
        <v>200</v>
      </c>
      <c r="F642" s="307"/>
      <c r="G642" s="307">
        <v>200</v>
      </c>
      <c r="H642" s="307">
        <v>200</v>
      </c>
      <c r="I642" s="307"/>
      <c r="J642" s="307"/>
      <c r="K642" s="307"/>
      <c r="L642" s="307"/>
      <c r="M642" s="132"/>
      <c r="N642" s="132">
        <v>0</v>
      </c>
      <c r="O642" s="227" t="s">
        <v>2467</v>
      </c>
    </row>
    <row r="643" spans="1:15" ht="60.75" thickBot="1" x14ac:dyDescent="0.3">
      <c r="A643" s="190" t="s">
        <v>1843</v>
      </c>
      <c r="B643" s="148" t="s">
        <v>141</v>
      </c>
      <c r="C643" s="93" t="s">
        <v>1260</v>
      </c>
      <c r="D643" s="83" t="s">
        <v>2463</v>
      </c>
      <c r="E643" s="321">
        <v>4691.5460000000003</v>
      </c>
      <c r="F643" s="321"/>
      <c r="G643" s="321">
        <v>1108.2</v>
      </c>
      <c r="H643" s="321">
        <v>500</v>
      </c>
      <c r="I643" s="321">
        <v>180.3</v>
      </c>
      <c r="J643" s="321">
        <v>427.9</v>
      </c>
      <c r="K643" s="321"/>
      <c r="L643" s="321"/>
      <c r="M643" s="83"/>
      <c r="N643" s="83">
        <v>0</v>
      </c>
      <c r="O643" s="235" t="s">
        <v>1261</v>
      </c>
    </row>
    <row r="644" spans="1:15" ht="60" x14ac:dyDescent="0.25">
      <c r="A644" s="378" t="s">
        <v>1262</v>
      </c>
      <c r="B644" s="362" t="s">
        <v>141</v>
      </c>
      <c r="C644" s="16" t="s">
        <v>1263</v>
      </c>
      <c r="D644" s="32"/>
      <c r="E644" s="308"/>
      <c r="F644" s="308"/>
      <c r="G644" s="308">
        <v>3000</v>
      </c>
      <c r="H644" s="308">
        <v>3000</v>
      </c>
      <c r="I644" s="308"/>
      <c r="J644" s="308"/>
      <c r="K644" s="308"/>
      <c r="L644" s="308"/>
      <c r="M644" s="33"/>
      <c r="N644" s="106">
        <v>0</v>
      </c>
      <c r="O644" s="226" t="s">
        <v>2654</v>
      </c>
    </row>
    <row r="645" spans="1:15" ht="90" x14ac:dyDescent="0.25">
      <c r="A645" s="375"/>
      <c r="B645" s="363"/>
      <c r="C645" s="13" t="s">
        <v>1264</v>
      </c>
      <c r="D645" s="29"/>
      <c r="E645" s="312"/>
      <c r="F645" s="312"/>
      <c r="G645" s="312">
        <v>15000</v>
      </c>
      <c r="H645" s="312">
        <v>15000</v>
      </c>
      <c r="I645" s="312"/>
      <c r="J645" s="312"/>
      <c r="K645" s="312"/>
      <c r="L645" s="312">
        <v>10429.536959999999</v>
      </c>
      <c r="M645" s="28"/>
      <c r="N645" s="108">
        <v>69.530246399999996</v>
      </c>
      <c r="O645" s="229" t="s">
        <v>2654</v>
      </c>
    </row>
    <row r="646" spans="1:15" ht="60" x14ac:dyDescent="0.25">
      <c r="A646" s="375"/>
      <c r="B646" s="363"/>
      <c r="C646" s="13" t="s">
        <v>1265</v>
      </c>
      <c r="D646" s="29"/>
      <c r="E646" s="312"/>
      <c r="F646" s="312"/>
      <c r="G646" s="312">
        <v>2000</v>
      </c>
      <c r="H646" s="312">
        <v>2000</v>
      </c>
      <c r="I646" s="312"/>
      <c r="J646" s="312"/>
      <c r="K646" s="312"/>
      <c r="L646" s="312"/>
      <c r="M646" s="28"/>
      <c r="N646" s="108">
        <v>0</v>
      </c>
      <c r="O646" s="229" t="s">
        <v>2654</v>
      </c>
    </row>
    <row r="647" spans="1:15" ht="75" x14ac:dyDescent="0.25">
      <c r="A647" s="375"/>
      <c r="B647" s="363"/>
      <c r="C647" s="13" t="s">
        <v>1266</v>
      </c>
      <c r="D647" s="29"/>
      <c r="E647" s="312"/>
      <c r="F647" s="312"/>
      <c r="G647" s="312">
        <v>6000</v>
      </c>
      <c r="H647" s="312">
        <v>6000</v>
      </c>
      <c r="I647" s="312"/>
      <c r="J647" s="312"/>
      <c r="K647" s="312">
        <v>6000</v>
      </c>
      <c r="L647" s="312">
        <v>6000</v>
      </c>
      <c r="M647" s="28"/>
      <c r="N647" s="108">
        <v>100</v>
      </c>
      <c r="O647" s="229" t="s">
        <v>2654</v>
      </c>
    </row>
    <row r="648" spans="1:15" ht="60" x14ac:dyDescent="0.25">
      <c r="A648" s="375"/>
      <c r="B648" s="363"/>
      <c r="C648" s="13" t="s">
        <v>1267</v>
      </c>
      <c r="D648" s="29"/>
      <c r="E648" s="312"/>
      <c r="F648" s="312"/>
      <c r="G648" s="312">
        <v>600</v>
      </c>
      <c r="H648" s="312">
        <v>600</v>
      </c>
      <c r="I648" s="312"/>
      <c r="J648" s="312"/>
      <c r="K648" s="312"/>
      <c r="L648" s="312"/>
      <c r="M648" s="28"/>
      <c r="N648" s="108">
        <v>0</v>
      </c>
      <c r="O648" s="229" t="s">
        <v>2654</v>
      </c>
    </row>
    <row r="649" spans="1:15" ht="60" x14ac:dyDescent="0.25">
      <c r="A649" s="375"/>
      <c r="B649" s="363"/>
      <c r="C649" s="13" t="s">
        <v>1268</v>
      </c>
      <c r="D649" s="29"/>
      <c r="E649" s="312"/>
      <c r="F649" s="312"/>
      <c r="G649" s="312">
        <v>800</v>
      </c>
      <c r="H649" s="312">
        <v>800</v>
      </c>
      <c r="I649" s="312"/>
      <c r="J649" s="312"/>
      <c r="K649" s="312"/>
      <c r="L649" s="312">
        <v>29.956</v>
      </c>
      <c r="M649" s="28"/>
      <c r="N649" s="108">
        <v>3.7444999999999999</v>
      </c>
      <c r="O649" s="229"/>
    </row>
    <row r="650" spans="1:15" ht="60" x14ac:dyDescent="0.25">
      <c r="A650" s="375"/>
      <c r="B650" s="363"/>
      <c r="C650" s="13" t="s">
        <v>1269</v>
      </c>
      <c r="D650" s="29"/>
      <c r="E650" s="312"/>
      <c r="F650" s="312"/>
      <c r="G650" s="312">
        <v>700</v>
      </c>
      <c r="H650" s="312">
        <v>700</v>
      </c>
      <c r="I650" s="312"/>
      <c r="J650" s="312"/>
      <c r="K650" s="312"/>
      <c r="L650" s="312">
        <v>28.189</v>
      </c>
      <c r="M650" s="28"/>
      <c r="N650" s="108">
        <v>4.0270000000000001</v>
      </c>
      <c r="O650" s="229"/>
    </row>
    <row r="651" spans="1:15" ht="60" x14ac:dyDescent="0.25">
      <c r="A651" s="375"/>
      <c r="B651" s="363"/>
      <c r="C651" s="13" t="s">
        <v>1270</v>
      </c>
      <c r="D651" s="29"/>
      <c r="E651" s="312"/>
      <c r="F651" s="312"/>
      <c r="G651" s="312">
        <v>60.811</v>
      </c>
      <c r="H651" s="312">
        <v>60.811</v>
      </c>
      <c r="I651" s="312"/>
      <c r="J651" s="312"/>
      <c r="K651" s="312"/>
      <c r="L651" s="312"/>
      <c r="M651" s="28"/>
      <c r="N651" s="108">
        <v>0</v>
      </c>
      <c r="O651" s="229" t="s">
        <v>2654</v>
      </c>
    </row>
    <row r="652" spans="1:15" ht="90" x14ac:dyDescent="0.25">
      <c r="A652" s="375"/>
      <c r="B652" s="363"/>
      <c r="C652" s="13" t="s">
        <v>1271</v>
      </c>
      <c r="D652" s="29"/>
      <c r="E652" s="312"/>
      <c r="F652" s="312"/>
      <c r="G652" s="312">
        <v>1224</v>
      </c>
      <c r="H652" s="312">
        <v>1224</v>
      </c>
      <c r="I652" s="312"/>
      <c r="J652" s="312"/>
      <c r="K652" s="312"/>
      <c r="L652" s="312">
        <v>344.14139999999998</v>
      </c>
      <c r="M652" s="28"/>
      <c r="N652" s="108">
        <v>28.11612745098039</v>
      </c>
      <c r="O652" s="229" t="s">
        <v>2654</v>
      </c>
    </row>
    <row r="653" spans="1:15" ht="75" x14ac:dyDescent="0.25">
      <c r="A653" s="375"/>
      <c r="B653" s="363"/>
      <c r="C653" s="13" t="s">
        <v>1272</v>
      </c>
      <c r="D653" s="29"/>
      <c r="E653" s="312"/>
      <c r="F653" s="312"/>
      <c r="G653" s="312">
        <v>189.16</v>
      </c>
      <c r="H653" s="312">
        <v>189.16</v>
      </c>
      <c r="I653" s="312"/>
      <c r="J653" s="312"/>
      <c r="K653" s="312"/>
      <c r="L653" s="312"/>
      <c r="M653" s="28"/>
      <c r="N653" s="108">
        <v>0</v>
      </c>
      <c r="O653" s="229" t="s">
        <v>2654</v>
      </c>
    </row>
    <row r="654" spans="1:15" ht="90" x14ac:dyDescent="0.25">
      <c r="A654" s="375"/>
      <c r="B654" s="363"/>
      <c r="C654" s="13" t="s">
        <v>1273</v>
      </c>
      <c r="D654" s="29"/>
      <c r="E654" s="312"/>
      <c r="F654" s="312"/>
      <c r="G654" s="312">
        <v>350</v>
      </c>
      <c r="H654" s="312">
        <v>350</v>
      </c>
      <c r="I654" s="312"/>
      <c r="J654" s="312"/>
      <c r="K654" s="312"/>
      <c r="L654" s="312">
        <v>13.608000000000001</v>
      </c>
      <c r="M654" s="28"/>
      <c r="N654" s="108">
        <v>3.8880000000000003</v>
      </c>
      <c r="O654" s="229" t="s">
        <v>2654</v>
      </c>
    </row>
    <row r="655" spans="1:15" ht="75" x14ac:dyDescent="0.25">
      <c r="A655" s="375"/>
      <c r="B655" s="363"/>
      <c r="C655" s="13" t="s">
        <v>1274</v>
      </c>
      <c r="D655" s="29"/>
      <c r="E655" s="312"/>
      <c r="F655" s="312"/>
      <c r="G655" s="312">
        <v>400</v>
      </c>
      <c r="H655" s="312">
        <v>400</v>
      </c>
      <c r="I655" s="312"/>
      <c r="J655" s="312"/>
      <c r="K655" s="312"/>
      <c r="L655" s="312">
        <v>154.678</v>
      </c>
      <c r="M655" s="28"/>
      <c r="N655" s="108">
        <v>38.669499999999999</v>
      </c>
      <c r="O655" s="229" t="s">
        <v>2654</v>
      </c>
    </row>
    <row r="656" spans="1:15" ht="90" x14ac:dyDescent="0.25">
      <c r="A656" s="375"/>
      <c r="B656" s="363"/>
      <c r="C656" s="13" t="s">
        <v>1275</v>
      </c>
      <c r="D656" s="29"/>
      <c r="E656" s="312"/>
      <c r="F656" s="312"/>
      <c r="G656" s="312">
        <v>200</v>
      </c>
      <c r="H656" s="312">
        <v>200</v>
      </c>
      <c r="I656" s="312"/>
      <c r="J656" s="312"/>
      <c r="K656" s="312"/>
      <c r="L656" s="312">
        <v>15.552</v>
      </c>
      <c r="M656" s="28"/>
      <c r="N656" s="108">
        <v>7.7759999999999998</v>
      </c>
      <c r="O656" s="229" t="s">
        <v>2654</v>
      </c>
    </row>
    <row r="657" spans="1:15" ht="60" x14ac:dyDescent="0.25">
      <c r="A657" s="375"/>
      <c r="B657" s="363"/>
      <c r="C657" s="13" t="s">
        <v>1276</v>
      </c>
      <c r="D657" s="29"/>
      <c r="E657" s="312"/>
      <c r="F657" s="312"/>
      <c r="G657" s="312">
        <v>200</v>
      </c>
      <c r="H657" s="312">
        <v>200</v>
      </c>
      <c r="I657" s="312"/>
      <c r="J657" s="312"/>
      <c r="K657" s="312"/>
      <c r="L657" s="312">
        <v>14.256</v>
      </c>
      <c r="M657" s="28"/>
      <c r="N657" s="108">
        <v>7.1279999999999992</v>
      </c>
      <c r="O657" s="229" t="s">
        <v>2654</v>
      </c>
    </row>
    <row r="658" spans="1:15" ht="45" x14ac:dyDescent="0.25">
      <c r="A658" s="375"/>
      <c r="B658" s="363"/>
      <c r="C658" s="13" t="s">
        <v>1277</v>
      </c>
      <c r="D658" s="29"/>
      <c r="E658" s="312"/>
      <c r="F658" s="312"/>
      <c r="G658" s="312">
        <v>100</v>
      </c>
      <c r="H658" s="312">
        <v>100</v>
      </c>
      <c r="I658" s="312"/>
      <c r="J658" s="312"/>
      <c r="K658" s="312"/>
      <c r="L658" s="312"/>
      <c r="M658" s="28"/>
      <c r="N658" s="108">
        <v>0</v>
      </c>
      <c r="O658" s="229" t="s">
        <v>2654</v>
      </c>
    </row>
    <row r="659" spans="1:15" ht="60" x14ac:dyDescent="0.25">
      <c r="A659" s="375"/>
      <c r="B659" s="363"/>
      <c r="C659" s="13" t="s">
        <v>1278</v>
      </c>
      <c r="D659" s="29"/>
      <c r="E659" s="312"/>
      <c r="F659" s="312"/>
      <c r="G659" s="312">
        <v>253.1</v>
      </c>
      <c r="H659" s="312">
        <v>253.1</v>
      </c>
      <c r="I659" s="312"/>
      <c r="J659" s="312"/>
      <c r="K659" s="312"/>
      <c r="L659" s="312"/>
      <c r="M659" s="28"/>
      <c r="N659" s="108">
        <v>0</v>
      </c>
      <c r="O659" s="229" t="s">
        <v>2654</v>
      </c>
    </row>
    <row r="660" spans="1:15" ht="60" x14ac:dyDescent="0.25">
      <c r="A660" s="375"/>
      <c r="B660" s="363"/>
      <c r="C660" s="13" t="s">
        <v>1279</v>
      </c>
      <c r="D660" s="29"/>
      <c r="E660" s="312"/>
      <c r="F660" s="312"/>
      <c r="G660" s="312">
        <v>195.5</v>
      </c>
      <c r="H660" s="312">
        <v>195.5</v>
      </c>
      <c r="I660" s="312"/>
      <c r="J660" s="312"/>
      <c r="K660" s="312"/>
      <c r="L660" s="312"/>
      <c r="M660" s="28"/>
      <c r="N660" s="108">
        <v>0</v>
      </c>
      <c r="O660" s="229" t="s">
        <v>2654</v>
      </c>
    </row>
    <row r="661" spans="1:15" ht="60" x14ac:dyDescent="0.25">
      <c r="A661" s="375"/>
      <c r="B661" s="363"/>
      <c r="C661" s="13" t="s">
        <v>1280</v>
      </c>
      <c r="D661" s="29"/>
      <c r="E661" s="312"/>
      <c r="F661" s="312"/>
      <c r="G661" s="312">
        <v>120</v>
      </c>
      <c r="H661" s="312">
        <v>120</v>
      </c>
      <c r="I661" s="312"/>
      <c r="J661" s="312"/>
      <c r="K661" s="312"/>
      <c r="L661" s="312"/>
      <c r="M661" s="28"/>
      <c r="N661" s="108">
        <v>0</v>
      </c>
      <c r="O661" s="229" t="s">
        <v>2654</v>
      </c>
    </row>
    <row r="662" spans="1:15" ht="90" x14ac:dyDescent="0.25">
      <c r="A662" s="375"/>
      <c r="B662" s="363"/>
      <c r="C662" s="13" t="s">
        <v>1281</v>
      </c>
      <c r="D662" s="29"/>
      <c r="E662" s="312"/>
      <c r="F662" s="312"/>
      <c r="G662" s="312">
        <v>188.4</v>
      </c>
      <c r="H662" s="312">
        <v>188.4</v>
      </c>
      <c r="I662" s="312"/>
      <c r="J662" s="312"/>
      <c r="K662" s="312"/>
      <c r="L662" s="312">
        <v>13.608000000000001</v>
      </c>
      <c r="M662" s="28"/>
      <c r="N662" s="108">
        <v>7.2229299363057331</v>
      </c>
      <c r="O662" s="229" t="s">
        <v>2654</v>
      </c>
    </row>
    <row r="663" spans="1:15" ht="45" x14ac:dyDescent="0.25">
      <c r="A663" s="375"/>
      <c r="B663" s="363"/>
      <c r="C663" s="13" t="s">
        <v>1282</v>
      </c>
      <c r="D663" s="29"/>
      <c r="E663" s="312"/>
      <c r="F663" s="312"/>
      <c r="G663" s="312">
        <v>450</v>
      </c>
      <c r="H663" s="312">
        <v>450</v>
      </c>
      <c r="I663" s="312"/>
      <c r="J663" s="312"/>
      <c r="K663" s="312"/>
      <c r="L663" s="312">
        <v>19.440000000000001</v>
      </c>
      <c r="M663" s="28"/>
      <c r="N663" s="108">
        <v>4.32</v>
      </c>
      <c r="O663" s="229" t="s">
        <v>2654</v>
      </c>
    </row>
    <row r="664" spans="1:15" ht="75" x14ac:dyDescent="0.25">
      <c r="A664" s="375"/>
      <c r="B664" s="363"/>
      <c r="C664" s="13" t="s">
        <v>1283</v>
      </c>
      <c r="D664" s="29"/>
      <c r="E664" s="312"/>
      <c r="F664" s="312"/>
      <c r="G664" s="312">
        <v>337.77600000000001</v>
      </c>
      <c r="H664" s="312">
        <v>337.77600000000001</v>
      </c>
      <c r="I664" s="312"/>
      <c r="J664" s="312"/>
      <c r="K664" s="312"/>
      <c r="L664" s="312"/>
      <c r="M664" s="28"/>
      <c r="N664" s="108">
        <v>0</v>
      </c>
      <c r="O664" s="229" t="s">
        <v>2654</v>
      </c>
    </row>
    <row r="665" spans="1:15" ht="75" x14ac:dyDescent="0.25">
      <c r="A665" s="375"/>
      <c r="B665" s="363"/>
      <c r="C665" s="13" t="s">
        <v>1284</v>
      </c>
      <c r="D665" s="29"/>
      <c r="E665" s="312"/>
      <c r="F665" s="312"/>
      <c r="G665" s="312">
        <v>324.70100000000002</v>
      </c>
      <c r="H665" s="312">
        <v>324.70100000000002</v>
      </c>
      <c r="I665" s="312"/>
      <c r="J665" s="312"/>
      <c r="K665" s="312"/>
      <c r="L665" s="312"/>
      <c r="M665" s="28"/>
      <c r="N665" s="108">
        <v>0</v>
      </c>
      <c r="O665" s="229" t="s">
        <v>2654</v>
      </c>
    </row>
    <row r="666" spans="1:15" ht="105" x14ac:dyDescent="0.25">
      <c r="A666" s="375"/>
      <c r="B666" s="363"/>
      <c r="C666" s="13" t="s">
        <v>1285</v>
      </c>
      <c r="D666" s="29"/>
      <c r="E666" s="312"/>
      <c r="F666" s="312"/>
      <c r="G666" s="312">
        <v>434.20600000000002</v>
      </c>
      <c r="H666" s="312">
        <v>434.20600000000002</v>
      </c>
      <c r="I666" s="312"/>
      <c r="J666" s="312"/>
      <c r="K666" s="312"/>
      <c r="L666" s="312"/>
      <c r="M666" s="28"/>
      <c r="N666" s="108">
        <v>0</v>
      </c>
      <c r="O666" s="229" t="s">
        <v>2654</v>
      </c>
    </row>
    <row r="667" spans="1:15" ht="45" x14ac:dyDescent="0.25">
      <c r="A667" s="375"/>
      <c r="B667" s="363"/>
      <c r="C667" s="13" t="s">
        <v>1286</v>
      </c>
      <c r="D667" s="29"/>
      <c r="E667" s="312"/>
      <c r="F667" s="312"/>
      <c r="G667" s="312">
        <v>473.31700000000001</v>
      </c>
      <c r="H667" s="312">
        <v>473.31700000000001</v>
      </c>
      <c r="I667" s="312"/>
      <c r="J667" s="312"/>
      <c r="K667" s="312"/>
      <c r="L667" s="312">
        <v>14.256</v>
      </c>
      <c r="M667" s="28"/>
      <c r="N667" s="108">
        <v>3.0119349188810038</v>
      </c>
      <c r="O667" s="229" t="s">
        <v>2654</v>
      </c>
    </row>
    <row r="668" spans="1:15" ht="60" x14ac:dyDescent="0.25">
      <c r="A668" s="375"/>
      <c r="B668" s="363"/>
      <c r="C668" s="13" t="s">
        <v>1287</v>
      </c>
      <c r="D668" s="29"/>
      <c r="E668" s="312"/>
      <c r="F668" s="312"/>
      <c r="G668" s="312">
        <v>300</v>
      </c>
      <c r="H668" s="312">
        <v>300</v>
      </c>
      <c r="I668" s="312"/>
      <c r="J668" s="312"/>
      <c r="K668" s="312"/>
      <c r="L668" s="312">
        <v>13.932</v>
      </c>
      <c r="M668" s="28"/>
      <c r="N668" s="108">
        <v>4.6440000000000001</v>
      </c>
      <c r="O668" s="229" t="s">
        <v>2654</v>
      </c>
    </row>
    <row r="669" spans="1:15" ht="45" x14ac:dyDescent="0.25">
      <c r="A669" s="375"/>
      <c r="B669" s="363"/>
      <c r="C669" s="13" t="s">
        <v>1288</v>
      </c>
      <c r="D669" s="29"/>
      <c r="E669" s="312"/>
      <c r="F669" s="312"/>
      <c r="G669" s="312">
        <v>580</v>
      </c>
      <c r="H669" s="312">
        <v>580</v>
      </c>
      <c r="I669" s="312"/>
      <c r="J669" s="312"/>
      <c r="K669" s="312"/>
      <c r="L669" s="312"/>
      <c r="M669" s="28"/>
      <c r="N669" s="108">
        <v>0</v>
      </c>
      <c r="O669" s="229"/>
    </row>
    <row r="670" spans="1:15" ht="105" x14ac:dyDescent="0.25">
      <c r="A670" s="375"/>
      <c r="B670" s="363"/>
      <c r="C670" s="13" t="s">
        <v>1289</v>
      </c>
      <c r="D670" s="29"/>
      <c r="E670" s="312"/>
      <c r="F670" s="312"/>
      <c r="G670" s="312">
        <v>199</v>
      </c>
      <c r="H670" s="312">
        <v>199</v>
      </c>
      <c r="I670" s="312"/>
      <c r="J670" s="312"/>
      <c r="K670" s="312"/>
      <c r="L670" s="312"/>
      <c r="M670" s="28"/>
      <c r="N670" s="108">
        <v>0</v>
      </c>
      <c r="O670" s="229"/>
    </row>
    <row r="671" spans="1:15" ht="165" x14ac:dyDescent="0.25">
      <c r="A671" s="375"/>
      <c r="B671" s="363"/>
      <c r="C671" s="13" t="s">
        <v>1290</v>
      </c>
      <c r="D671" s="29"/>
      <c r="E671" s="312"/>
      <c r="F671" s="312"/>
      <c r="G671" s="312">
        <v>500.029</v>
      </c>
      <c r="H671" s="312">
        <v>500.029</v>
      </c>
      <c r="I671" s="312"/>
      <c r="J671" s="312"/>
      <c r="K671" s="312"/>
      <c r="L671" s="312"/>
      <c r="M671" s="28"/>
      <c r="N671" s="108">
        <v>0</v>
      </c>
      <c r="O671" s="229"/>
    </row>
    <row r="672" spans="1:15" ht="135" x14ac:dyDescent="0.25">
      <c r="A672" s="375"/>
      <c r="B672" s="363"/>
      <c r="C672" s="13" t="s">
        <v>1291</v>
      </c>
      <c r="D672" s="29"/>
      <c r="E672" s="312"/>
      <c r="F672" s="312"/>
      <c r="G672" s="312">
        <v>1500</v>
      </c>
      <c r="H672" s="312">
        <v>1500</v>
      </c>
      <c r="I672" s="312"/>
      <c r="J672" s="312"/>
      <c r="K672" s="312"/>
      <c r="L672" s="312"/>
      <c r="M672" s="28"/>
      <c r="N672" s="108">
        <v>0</v>
      </c>
      <c r="O672" s="229"/>
    </row>
    <row r="673" spans="1:22" ht="60" x14ac:dyDescent="0.25">
      <c r="A673" s="375"/>
      <c r="B673" s="363"/>
      <c r="C673" s="13" t="s">
        <v>1292</v>
      </c>
      <c r="D673" s="29"/>
      <c r="E673" s="312"/>
      <c r="F673" s="312"/>
      <c r="G673" s="312">
        <v>1000</v>
      </c>
      <c r="H673" s="312">
        <v>1000</v>
      </c>
      <c r="I673" s="312"/>
      <c r="J673" s="312"/>
      <c r="K673" s="312"/>
      <c r="L673" s="312"/>
      <c r="M673" s="28"/>
      <c r="N673" s="108">
        <v>0</v>
      </c>
      <c r="O673" s="229"/>
    </row>
    <row r="674" spans="1:22" ht="60" x14ac:dyDescent="0.25">
      <c r="A674" s="375"/>
      <c r="B674" s="363"/>
      <c r="C674" s="13" t="s">
        <v>1293</v>
      </c>
      <c r="D674" s="29"/>
      <c r="E674" s="312"/>
      <c r="F674" s="312"/>
      <c r="G674" s="312">
        <v>6560</v>
      </c>
      <c r="H674" s="312">
        <v>6560</v>
      </c>
      <c r="I674" s="312"/>
      <c r="J674" s="312"/>
      <c r="K674" s="312"/>
      <c r="L674" s="312"/>
      <c r="M674" s="28"/>
      <c r="N674" s="108">
        <v>0</v>
      </c>
      <c r="O674" s="229" t="s">
        <v>2654</v>
      </c>
    </row>
    <row r="675" spans="1:22" ht="105" x14ac:dyDescent="0.25">
      <c r="A675" s="375"/>
      <c r="B675" s="363"/>
      <c r="C675" s="13" t="s">
        <v>1294</v>
      </c>
      <c r="D675" s="29"/>
      <c r="E675" s="312"/>
      <c r="F675" s="312"/>
      <c r="G675" s="312">
        <v>3800</v>
      </c>
      <c r="H675" s="312">
        <v>3800</v>
      </c>
      <c r="I675" s="312"/>
      <c r="J675" s="312"/>
      <c r="K675" s="312"/>
      <c r="L675" s="312"/>
      <c r="M675" s="28"/>
      <c r="N675" s="108">
        <v>0</v>
      </c>
      <c r="O675" s="229" t="s">
        <v>2654</v>
      </c>
    </row>
    <row r="676" spans="1:22" ht="135" x14ac:dyDescent="0.25">
      <c r="A676" s="375"/>
      <c r="B676" s="363"/>
      <c r="C676" s="13" t="s">
        <v>1295</v>
      </c>
      <c r="D676" s="29"/>
      <c r="E676" s="312"/>
      <c r="F676" s="312"/>
      <c r="G676" s="312">
        <v>4500</v>
      </c>
      <c r="H676" s="312">
        <v>4500</v>
      </c>
      <c r="I676" s="312"/>
      <c r="J676" s="312"/>
      <c r="K676" s="312"/>
      <c r="L676" s="312"/>
      <c r="M676" s="28"/>
      <c r="N676" s="108">
        <v>0</v>
      </c>
      <c r="O676" s="229" t="s">
        <v>2352</v>
      </c>
    </row>
    <row r="677" spans="1:22" ht="90" x14ac:dyDescent="0.25">
      <c r="A677" s="375"/>
      <c r="B677" s="363"/>
      <c r="C677" s="13" t="s">
        <v>1296</v>
      </c>
      <c r="D677" s="29"/>
      <c r="E677" s="312"/>
      <c r="F677" s="312"/>
      <c r="G677" s="312">
        <v>1500</v>
      </c>
      <c r="H677" s="312">
        <v>1500</v>
      </c>
      <c r="I677" s="312"/>
      <c r="J677" s="312"/>
      <c r="K677" s="312"/>
      <c r="L677" s="312"/>
      <c r="M677" s="28"/>
      <c r="N677" s="108">
        <v>0</v>
      </c>
      <c r="O677" s="229" t="s">
        <v>2352</v>
      </c>
    </row>
    <row r="678" spans="1:22" ht="120" x14ac:dyDescent="0.25">
      <c r="A678" s="375"/>
      <c r="B678" s="363"/>
      <c r="C678" s="13" t="s">
        <v>1297</v>
      </c>
      <c r="D678" s="29"/>
      <c r="E678" s="312"/>
      <c r="F678" s="312"/>
      <c r="G678" s="312">
        <v>1450</v>
      </c>
      <c r="H678" s="312">
        <v>1450</v>
      </c>
      <c r="I678" s="312"/>
      <c r="J678" s="312"/>
      <c r="K678" s="312"/>
      <c r="L678" s="312"/>
      <c r="M678" s="28"/>
      <c r="N678" s="108">
        <v>0</v>
      </c>
      <c r="O678" s="229" t="s">
        <v>2654</v>
      </c>
    </row>
    <row r="679" spans="1:22" ht="75" x14ac:dyDescent="0.25">
      <c r="A679" s="375"/>
      <c r="B679" s="363"/>
      <c r="C679" s="13" t="s">
        <v>1298</v>
      </c>
      <c r="D679" s="29"/>
      <c r="E679" s="312"/>
      <c r="F679" s="312"/>
      <c r="G679" s="312">
        <v>1000</v>
      </c>
      <c r="H679" s="312">
        <v>1000</v>
      </c>
      <c r="I679" s="312"/>
      <c r="J679" s="312"/>
      <c r="K679" s="312"/>
      <c r="L679" s="312"/>
      <c r="M679" s="28"/>
      <c r="N679" s="108">
        <v>0</v>
      </c>
      <c r="O679" s="229" t="s">
        <v>2654</v>
      </c>
    </row>
    <row r="680" spans="1:22" ht="75" x14ac:dyDescent="0.25">
      <c r="A680" s="375"/>
      <c r="B680" s="363"/>
      <c r="C680" s="13" t="s">
        <v>1299</v>
      </c>
      <c r="D680" s="29"/>
      <c r="E680" s="312"/>
      <c r="F680" s="312"/>
      <c r="G680" s="312">
        <v>190</v>
      </c>
      <c r="H680" s="312">
        <v>190</v>
      </c>
      <c r="I680" s="312"/>
      <c r="J680" s="312"/>
      <c r="K680" s="312"/>
      <c r="L680" s="312"/>
      <c r="M680" s="28"/>
      <c r="N680" s="108">
        <v>0</v>
      </c>
      <c r="O680" s="229" t="s">
        <v>2654</v>
      </c>
    </row>
    <row r="681" spans="1:22" ht="90" x14ac:dyDescent="0.25">
      <c r="A681" s="375"/>
      <c r="B681" s="363"/>
      <c r="C681" s="13" t="s">
        <v>1300</v>
      </c>
      <c r="D681" s="29"/>
      <c r="E681" s="312"/>
      <c r="F681" s="312"/>
      <c r="G681" s="312">
        <v>500</v>
      </c>
      <c r="H681" s="312">
        <v>500</v>
      </c>
      <c r="I681" s="312"/>
      <c r="J681" s="312"/>
      <c r="K681" s="312"/>
      <c r="L681" s="312"/>
      <c r="M681" s="28"/>
      <c r="N681" s="108">
        <v>0</v>
      </c>
      <c r="O681" s="229" t="s">
        <v>2654</v>
      </c>
    </row>
    <row r="682" spans="1:22" ht="90" x14ac:dyDescent="0.25">
      <c r="A682" s="375"/>
      <c r="B682" s="363" t="s">
        <v>2632</v>
      </c>
      <c r="C682" s="52" t="s">
        <v>1301</v>
      </c>
      <c r="D682" s="131"/>
      <c r="E682" s="316"/>
      <c r="F682" s="316">
        <v>7536.2615999999998</v>
      </c>
      <c r="G682" s="316">
        <v>7536.2615999999998</v>
      </c>
      <c r="H682" s="316">
        <v>7459.7615999999998</v>
      </c>
      <c r="I682" s="316">
        <v>76.5</v>
      </c>
      <c r="J682" s="312"/>
      <c r="K682" s="316">
        <v>7305.3779599999998</v>
      </c>
      <c r="L682" s="316">
        <v>7536.2615999999998</v>
      </c>
      <c r="M682" s="29"/>
      <c r="N682" s="53">
        <v>100</v>
      </c>
      <c r="O682" s="229" t="s">
        <v>2654</v>
      </c>
    </row>
    <row r="683" spans="1:22" ht="60" x14ac:dyDescent="0.25">
      <c r="A683" s="375"/>
      <c r="B683" s="363"/>
      <c r="C683" s="52" t="s">
        <v>1302</v>
      </c>
      <c r="D683" s="131"/>
      <c r="E683" s="316"/>
      <c r="F683" s="316">
        <v>515</v>
      </c>
      <c r="G683" s="316">
        <v>515</v>
      </c>
      <c r="H683" s="316">
        <v>500</v>
      </c>
      <c r="I683" s="316">
        <v>15</v>
      </c>
      <c r="J683" s="312"/>
      <c r="K683" s="316">
        <v>15</v>
      </c>
      <c r="L683" s="316">
        <v>15</v>
      </c>
      <c r="M683" s="29"/>
      <c r="N683" s="53">
        <v>2.912621359223301</v>
      </c>
      <c r="O683" s="229" t="s">
        <v>2654</v>
      </c>
    </row>
    <row r="684" spans="1:22" ht="90" x14ac:dyDescent="0.25">
      <c r="A684" s="375"/>
      <c r="B684" s="363"/>
      <c r="C684" s="52" t="s">
        <v>1303</v>
      </c>
      <c r="D684" s="131"/>
      <c r="E684" s="316"/>
      <c r="F684" s="316">
        <v>15.952210000000001</v>
      </c>
      <c r="G684" s="316">
        <v>15.952210000000001</v>
      </c>
      <c r="H684" s="316">
        <v>0.95221</v>
      </c>
      <c r="I684" s="316">
        <v>15</v>
      </c>
      <c r="J684" s="312"/>
      <c r="K684" s="316">
        <v>0</v>
      </c>
      <c r="L684" s="316">
        <v>0</v>
      </c>
      <c r="M684" s="29"/>
      <c r="N684" s="53">
        <v>0</v>
      </c>
      <c r="O684" s="229" t="s">
        <v>2654</v>
      </c>
    </row>
    <row r="685" spans="1:22" ht="45" x14ac:dyDescent="0.25">
      <c r="A685" s="375"/>
      <c r="B685" s="363"/>
      <c r="C685" s="52" t="s">
        <v>1304</v>
      </c>
      <c r="D685" s="131"/>
      <c r="E685" s="316"/>
      <c r="F685" s="316">
        <v>1570.5844199999999</v>
      </c>
      <c r="G685" s="316">
        <v>1570.5844199999999</v>
      </c>
      <c r="H685" s="316">
        <v>1546.1524199999999</v>
      </c>
      <c r="I685" s="316">
        <v>24.431999999999999</v>
      </c>
      <c r="J685" s="312"/>
      <c r="K685" s="316">
        <v>0</v>
      </c>
      <c r="L685" s="316">
        <v>0</v>
      </c>
      <c r="M685" s="29"/>
      <c r="N685" s="53">
        <v>0</v>
      </c>
      <c r="O685" s="229" t="s">
        <v>2654</v>
      </c>
    </row>
    <row r="686" spans="1:22" ht="90" x14ac:dyDescent="0.25">
      <c r="A686" s="375"/>
      <c r="B686" s="363"/>
      <c r="C686" s="52" t="s">
        <v>1305</v>
      </c>
      <c r="D686" s="131"/>
      <c r="E686" s="316"/>
      <c r="F686" s="316">
        <v>2068.46</v>
      </c>
      <c r="G686" s="316">
        <v>2068.46</v>
      </c>
      <c r="H686" s="316">
        <v>2026.8710000000001</v>
      </c>
      <c r="I686" s="316">
        <v>41.588999999999999</v>
      </c>
      <c r="J686" s="312"/>
      <c r="K686" s="316">
        <v>2011.0072300000002</v>
      </c>
      <c r="L686" s="316">
        <v>2014.2472300000002</v>
      </c>
      <c r="M686" s="29"/>
      <c r="N686" s="53">
        <v>97.379075737505204</v>
      </c>
      <c r="O686" s="229" t="s">
        <v>2654</v>
      </c>
    </row>
    <row r="687" spans="1:22" s="7" customFormat="1" ht="75" x14ac:dyDescent="0.25">
      <c r="A687" s="375"/>
      <c r="B687" s="363"/>
      <c r="C687" s="52" t="s">
        <v>1306</v>
      </c>
      <c r="D687" s="131"/>
      <c r="E687" s="316"/>
      <c r="F687" s="316">
        <v>1493.5</v>
      </c>
      <c r="G687" s="316">
        <v>1493.5</v>
      </c>
      <c r="H687" s="316">
        <v>1450</v>
      </c>
      <c r="I687" s="316">
        <v>43.5</v>
      </c>
      <c r="J687" s="312"/>
      <c r="K687" s="316">
        <v>1493.5</v>
      </c>
      <c r="L687" s="316">
        <v>1493.5</v>
      </c>
      <c r="M687" s="29"/>
      <c r="N687" s="53">
        <v>100</v>
      </c>
      <c r="O687" s="229" t="s">
        <v>2654</v>
      </c>
      <c r="P687" s="186"/>
      <c r="Q687" s="186"/>
      <c r="R687" s="186"/>
      <c r="S687" s="186"/>
      <c r="T687" s="186"/>
      <c r="U687" s="186"/>
      <c r="V687" s="191"/>
    </row>
    <row r="688" spans="1:22" s="7" customFormat="1" ht="90" x14ac:dyDescent="0.25">
      <c r="A688" s="375"/>
      <c r="B688" s="363"/>
      <c r="C688" s="52" t="s">
        <v>1307</v>
      </c>
      <c r="D688" s="131"/>
      <c r="E688" s="316"/>
      <c r="F688" s="316">
        <v>5613.5</v>
      </c>
      <c r="G688" s="316">
        <v>5613.5</v>
      </c>
      <c r="H688" s="316">
        <v>5450</v>
      </c>
      <c r="I688" s="316">
        <v>163.5</v>
      </c>
      <c r="J688" s="312"/>
      <c r="K688" s="316">
        <v>2745.0853200000001</v>
      </c>
      <c r="L688" s="316">
        <v>3599.6210500000002</v>
      </c>
      <c r="M688" s="29"/>
      <c r="N688" s="53">
        <v>64.124361806359673</v>
      </c>
      <c r="O688" s="229" t="s">
        <v>2654</v>
      </c>
      <c r="P688" s="186"/>
      <c r="Q688" s="186"/>
      <c r="R688" s="186"/>
      <c r="S688" s="186"/>
      <c r="T688" s="186"/>
      <c r="U688" s="186"/>
      <c r="V688" s="191"/>
    </row>
    <row r="689" spans="1:22" s="7" customFormat="1" ht="90" x14ac:dyDescent="0.25">
      <c r="A689" s="375"/>
      <c r="B689" s="363"/>
      <c r="C689" s="52" t="s">
        <v>1308</v>
      </c>
      <c r="D689" s="131"/>
      <c r="E689" s="316"/>
      <c r="F689" s="316">
        <v>1493.5</v>
      </c>
      <c r="G689" s="316">
        <v>1493.5</v>
      </c>
      <c r="H689" s="316">
        <v>1450</v>
      </c>
      <c r="I689" s="316">
        <v>43.5</v>
      </c>
      <c r="J689" s="312"/>
      <c r="K689" s="316">
        <v>0</v>
      </c>
      <c r="L689" s="316">
        <v>78.124799999999993</v>
      </c>
      <c r="M689" s="29"/>
      <c r="N689" s="53">
        <v>5.2309876129896207</v>
      </c>
      <c r="O689" s="229" t="s">
        <v>2654</v>
      </c>
      <c r="P689" s="186"/>
      <c r="Q689" s="186"/>
      <c r="R689" s="186"/>
      <c r="S689" s="186"/>
      <c r="T689" s="186"/>
      <c r="U689" s="186"/>
      <c r="V689" s="191"/>
    </row>
    <row r="690" spans="1:22" s="7" customFormat="1" ht="150" x14ac:dyDescent="0.25">
      <c r="A690" s="375"/>
      <c r="B690" s="363"/>
      <c r="C690" s="52" t="s">
        <v>1309</v>
      </c>
      <c r="D690" s="131"/>
      <c r="E690" s="316"/>
      <c r="F690" s="316">
        <v>3656.5</v>
      </c>
      <c r="G690" s="316">
        <v>3656.5</v>
      </c>
      <c r="H690" s="316">
        <v>3550</v>
      </c>
      <c r="I690" s="316">
        <v>106.5</v>
      </c>
      <c r="J690" s="312"/>
      <c r="K690" s="316">
        <v>3365.8418700000002</v>
      </c>
      <c r="L690" s="316">
        <v>3404.0438900000004</v>
      </c>
      <c r="M690" s="29"/>
      <c r="N690" s="53">
        <v>93.095689593873928</v>
      </c>
      <c r="O690" s="229" t="s">
        <v>2654</v>
      </c>
      <c r="P690" s="186"/>
      <c r="Q690" s="186"/>
      <c r="R690" s="186"/>
      <c r="S690" s="186"/>
      <c r="T690" s="186"/>
      <c r="U690" s="186"/>
      <c r="V690" s="191"/>
    </row>
    <row r="691" spans="1:22" s="12" customFormat="1" ht="90" x14ac:dyDescent="0.25">
      <c r="A691" s="375"/>
      <c r="B691" s="363"/>
      <c r="C691" s="52" t="s">
        <v>1310</v>
      </c>
      <c r="D691" s="131"/>
      <c r="E691" s="316"/>
      <c r="F691" s="316">
        <v>2060.7282400000004</v>
      </c>
      <c r="G691" s="316">
        <v>2060.7282400000004</v>
      </c>
      <c r="H691" s="316">
        <v>2016.8172400000003</v>
      </c>
      <c r="I691" s="316">
        <v>43.911000000000001</v>
      </c>
      <c r="J691" s="312"/>
      <c r="K691" s="316">
        <v>1751.2408300000002</v>
      </c>
      <c r="L691" s="316">
        <v>1757.7198300000002</v>
      </c>
      <c r="M691" s="29"/>
      <c r="N691" s="53">
        <v>85.296051943268353</v>
      </c>
      <c r="O691" s="229" t="s">
        <v>2654</v>
      </c>
    </row>
    <row r="692" spans="1:22" ht="105" x14ac:dyDescent="0.25">
      <c r="A692" s="375"/>
      <c r="B692" s="363"/>
      <c r="C692" s="52" t="s">
        <v>1311</v>
      </c>
      <c r="D692" s="131"/>
      <c r="E692" s="316"/>
      <c r="F692" s="316">
        <v>2098.1999999999998</v>
      </c>
      <c r="G692" s="316">
        <v>2098.1999999999998</v>
      </c>
      <c r="H692" s="316">
        <v>2037</v>
      </c>
      <c r="I692" s="316">
        <v>61.2</v>
      </c>
      <c r="J692" s="312"/>
      <c r="K692" s="316">
        <v>305.69551000000001</v>
      </c>
      <c r="L692" s="316">
        <v>756.57474000000002</v>
      </c>
      <c r="M692" s="29"/>
      <c r="N692" s="53">
        <v>36.058275664855593</v>
      </c>
      <c r="O692" s="229" t="s">
        <v>2654</v>
      </c>
    </row>
    <row r="693" spans="1:22" ht="45" x14ac:dyDescent="0.25">
      <c r="A693" s="375"/>
      <c r="B693" s="363"/>
      <c r="C693" s="52" t="s">
        <v>1312</v>
      </c>
      <c r="D693" s="131"/>
      <c r="E693" s="316"/>
      <c r="F693" s="316">
        <v>447.2</v>
      </c>
      <c r="G693" s="316">
        <v>447.2</v>
      </c>
      <c r="H693" s="316">
        <v>373</v>
      </c>
      <c r="I693" s="316">
        <v>74.2</v>
      </c>
      <c r="J693" s="312"/>
      <c r="K693" s="316">
        <v>11.2</v>
      </c>
      <c r="L693" s="316">
        <v>384.2</v>
      </c>
      <c r="M693" s="29"/>
      <c r="N693" s="53">
        <v>85.912343470483009</v>
      </c>
      <c r="O693" s="229" t="s">
        <v>2654</v>
      </c>
    </row>
    <row r="694" spans="1:22" ht="45" x14ac:dyDescent="0.25">
      <c r="A694" s="375"/>
      <c r="B694" s="363"/>
      <c r="C694" s="52" t="s">
        <v>1313</v>
      </c>
      <c r="D694" s="131"/>
      <c r="E694" s="316"/>
      <c r="F694" s="316">
        <v>391.4</v>
      </c>
      <c r="G694" s="316">
        <v>391.4</v>
      </c>
      <c r="H694" s="316">
        <v>380</v>
      </c>
      <c r="I694" s="316">
        <v>11.4</v>
      </c>
      <c r="J694" s="312"/>
      <c r="K694" s="316">
        <v>11.4</v>
      </c>
      <c r="L694" s="316">
        <v>11.4</v>
      </c>
      <c r="M694" s="29"/>
      <c r="N694" s="53">
        <v>2.912621359223301</v>
      </c>
      <c r="O694" s="229" t="s">
        <v>2654</v>
      </c>
    </row>
    <row r="695" spans="1:22" ht="45" x14ac:dyDescent="0.25">
      <c r="A695" s="375"/>
      <c r="B695" s="363"/>
      <c r="C695" s="52" t="s">
        <v>1314</v>
      </c>
      <c r="D695" s="131"/>
      <c r="E695" s="316"/>
      <c r="F695" s="316">
        <v>103</v>
      </c>
      <c r="G695" s="316">
        <v>103</v>
      </c>
      <c r="H695" s="316">
        <v>100</v>
      </c>
      <c r="I695" s="316">
        <v>3</v>
      </c>
      <c r="J695" s="312"/>
      <c r="K695" s="316">
        <v>99.31898000000001</v>
      </c>
      <c r="L695" s="316">
        <v>99.31898000000001</v>
      </c>
      <c r="M695" s="29"/>
      <c r="N695" s="53">
        <v>96.426194174757299</v>
      </c>
      <c r="O695" s="229" t="s">
        <v>2654</v>
      </c>
    </row>
    <row r="696" spans="1:22" ht="45" x14ac:dyDescent="0.25">
      <c r="A696" s="375"/>
      <c r="B696" s="363"/>
      <c r="C696" s="52" t="s">
        <v>1315</v>
      </c>
      <c r="D696" s="131"/>
      <c r="E696" s="316"/>
      <c r="F696" s="316">
        <v>87.6</v>
      </c>
      <c r="G696" s="316">
        <v>87.6</v>
      </c>
      <c r="H696" s="316">
        <v>85</v>
      </c>
      <c r="I696" s="316">
        <v>2.6</v>
      </c>
      <c r="J696" s="312"/>
      <c r="K696" s="316">
        <v>78.055549999999997</v>
      </c>
      <c r="L696" s="316">
        <v>78.055549999999997</v>
      </c>
      <c r="M696" s="29"/>
      <c r="N696" s="53">
        <v>89.104509132420091</v>
      </c>
      <c r="O696" s="229" t="s">
        <v>2654</v>
      </c>
      <c r="P696" s="7"/>
      <c r="Q696" s="7"/>
      <c r="R696" s="7"/>
      <c r="S696" s="7"/>
      <c r="T696" s="7"/>
      <c r="U696" s="7"/>
      <c r="V696" s="7"/>
    </row>
    <row r="697" spans="1:22" ht="45" x14ac:dyDescent="0.25">
      <c r="A697" s="375"/>
      <c r="B697" s="363"/>
      <c r="C697" s="52" t="s">
        <v>1316</v>
      </c>
      <c r="D697" s="131"/>
      <c r="E697" s="316"/>
      <c r="F697" s="316">
        <v>97.9</v>
      </c>
      <c r="G697" s="316">
        <v>97.9</v>
      </c>
      <c r="H697" s="316">
        <v>95</v>
      </c>
      <c r="I697" s="316">
        <v>2.9</v>
      </c>
      <c r="J697" s="312"/>
      <c r="K697" s="316">
        <v>88.707480000000004</v>
      </c>
      <c r="L697" s="316">
        <v>88.707480000000004</v>
      </c>
      <c r="M697" s="29"/>
      <c r="N697" s="53">
        <v>90.610296220633302</v>
      </c>
      <c r="O697" s="229" t="s">
        <v>2654</v>
      </c>
      <c r="P697" s="7"/>
      <c r="Q697" s="7"/>
      <c r="R697" s="7"/>
      <c r="S697" s="7"/>
      <c r="T697" s="7"/>
      <c r="U697" s="7"/>
      <c r="V697" s="7"/>
    </row>
    <row r="698" spans="1:22" ht="45" x14ac:dyDescent="0.25">
      <c r="A698" s="375"/>
      <c r="B698" s="363"/>
      <c r="C698" s="52" t="s">
        <v>1317</v>
      </c>
      <c r="D698" s="131"/>
      <c r="E698" s="316"/>
      <c r="F698" s="316">
        <v>267.048</v>
      </c>
      <c r="G698" s="316">
        <v>267.048</v>
      </c>
      <c r="H698" s="316">
        <v>259.24799999999999</v>
      </c>
      <c r="I698" s="316">
        <v>7.8</v>
      </c>
      <c r="J698" s="312"/>
      <c r="K698" s="316">
        <v>252.38283000000001</v>
      </c>
      <c r="L698" s="316">
        <v>254.00283000000002</v>
      </c>
      <c r="M698" s="29"/>
      <c r="N698" s="53">
        <v>95.115046733171567</v>
      </c>
      <c r="O698" s="229" t="s">
        <v>2654</v>
      </c>
      <c r="P698" s="7"/>
      <c r="Q698" s="7"/>
      <c r="R698" s="7"/>
      <c r="S698" s="7"/>
      <c r="T698" s="7"/>
      <c r="U698" s="7"/>
      <c r="V698" s="7"/>
    </row>
    <row r="699" spans="1:22" ht="75" x14ac:dyDescent="0.25">
      <c r="A699" s="375"/>
      <c r="B699" s="363"/>
      <c r="C699" s="52" t="s">
        <v>1318</v>
      </c>
      <c r="D699" s="131"/>
      <c r="E699" s="316"/>
      <c r="F699" s="316">
        <v>1493.5</v>
      </c>
      <c r="G699" s="316">
        <v>1493.5</v>
      </c>
      <c r="H699" s="316">
        <v>1450</v>
      </c>
      <c r="I699" s="316">
        <v>43.5</v>
      </c>
      <c r="J699" s="312"/>
      <c r="K699" s="316">
        <v>397.66</v>
      </c>
      <c r="L699" s="316">
        <v>397.66</v>
      </c>
      <c r="M699" s="29"/>
      <c r="N699" s="53">
        <v>26.626046200200872</v>
      </c>
      <c r="O699" s="229" t="s">
        <v>1319</v>
      </c>
      <c r="P699" s="7"/>
      <c r="Q699" s="7"/>
      <c r="R699" s="7"/>
      <c r="S699" s="7"/>
      <c r="T699" s="7"/>
      <c r="U699" s="7"/>
      <c r="V699" s="7"/>
    </row>
    <row r="700" spans="1:22" ht="45" x14ac:dyDescent="0.25">
      <c r="A700" s="375"/>
      <c r="B700" s="363"/>
      <c r="C700" s="52" t="s">
        <v>1320</v>
      </c>
      <c r="D700" s="131"/>
      <c r="E700" s="316"/>
      <c r="F700" s="316">
        <v>5.8267800000000003</v>
      </c>
      <c r="G700" s="316">
        <v>5.8267800000000003</v>
      </c>
      <c r="H700" s="316">
        <v>5.8267800000000003</v>
      </c>
      <c r="I700" s="316"/>
      <c r="J700" s="312"/>
      <c r="K700" s="316">
        <v>5.8267800000000003</v>
      </c>
      <c r="L700" s="316">
        <v>5.8267800000000003</v>
      </c>
      <c r="M700" s="29"/>
      <c r="N700" s="53">
        <v>100</v>
      </c>
      <c r="O700" s="229" t="s">
        <v>2654</v>
      </c>
      <c r="P700" s="7"/>
      <c r="Q700" s="7"/>
      <c r="R700" s="7"/>
      <c r="S700" s="7"/>
      <c r="T700" s="7"/>
      <c r="U700" s="7"/>
      <c r="V700" s="7"/>
    </row>
    <row r="701" spans="1:22" ht="75" x14ac:dyDescent="0.25">
      <c r="A701" s="375"/>
      <c r="B701" s="363"/>
      <c r="C701" s="52" t="s">
        <v>1321</v>
      </c>
      <c r="D701" s="131"/>
      <c r="E701" s="316"/>
      <c r="F701" s="316">
        <v>1431.7</v>
      </c>
      <c r="G701" s="316">
        <v>1431.7</v>
      </c>
      <c r="H701" s="316">
        <v>1390</v>
      </c>
      <c r="I701" s="316">
        <v>41.7</v>
      </c>
      <c r="J701" s="312"/>
      <c r="K701" s="316">
        <v>675.86300999999992</v>
      </c>
      <c r="L701" s="316">
        <v>1263.86301</v>
      </c>
      <c r="M701" s="29"/>
      <c r="N701" s="53">
        <v>88.277083886289034</v>
      </c>
      <c r="O701" s="229" t="s">
        <v>2654</v>
      </c>
      <c r="P701" s="7"/>
      <c r="Q701" s="7"/>
      <c r="R701" s="7"/>
      <c r="S701" s="7"/>
      <c r="T701" s="7"/>
      <c r="U701" s="7"/>
      <c r="V701" s="7"/>
    </row>
    <row r="702" spans="1:22" ht="105" x14ac:dyDescent="0.25">
      <c r="A702" s="375"/>
      <c r="B702" s="363"/>
      <c r="C702" s="52" t="s">
        <v>1322</v>
      </c>
      <c r="D702" s="131"/>
      <c r="E702" s="316"/>
      <c r="F702" s="316">
        <v>713.91609000000005</v>
      </c>
      <c r="G702" s="316">
        <v>713.91609000000005</v>
      </c>
      <c r="H702" s="316">
        <v>713.91609000000005</v>
      </c>
      <c r="I702" s="316"/>
      <c r="J702" s="312"/>
      <c r="K702" s="316">
        <v>601.49878999999987</v>
      </c>
      <c r="L702" s="316">
        <v>601.49878999999987</v>
      </c>
      <c r="M702" s="29"/>
      <c r="N702" s="53">
        <v>84.253429559207689</v>
      </c>
      <c r="O702" s="229" t="s">
        <v>2654</v>
      </c>
      <c r="P702" s="7"/>
      <c r="Q702" s="7"/>
      <c r="R702" s="7"/>
      <c r="S702" s="7"/>
      <c r="T702" s="7"/>
      <c r="U702" s="7"/>
      <c r="V702" s="7"/>
    </row>
    <row r="703" spans="1:22" ht="120" x14ac:dyDescent="0.25">
      <c r="A703" s="375"/>
      <c r="B703" s="363"/>
      <c r="C703" s="52" t="s">
        <v>1323</v>
      </c>
      <c r="D703" s="131"/>
      <c r="E703" s="316"/>
      <c r="F703" s="316">
        <v>195.7</v>
      </c>
      <c r="G703" s="316">
        <v>195.7</v>
      </c>
      <c r="H703" s="316">
        <v>190</v>
      </c>
      <c r="I703" s="316">
        <v>5.7</v>
      </c>
      <c r="J703" s="312"/>
      <c r="K703" s="316">
        <v>0</v>
      </c>
      <c r="L703" s="316">
        <v>0</v>
      </c>
      <c r="M703" s="29"/>
      <c r="N703" s="53">
        <v>0</v>
      </c>
      <c r="O703" s="229" t="s">
        <v>1324</v>
      </c>
      <c r="P703" s="7"/>
      <c r="Q703" s="7"/>
      <c r="R703" s="7"/>
      <c r="S703" s="7"/>
      <c r="T703" s="7"/>
      <c r="U703" s="7"/>
      <c r="V703" s="7"/>
    </row>
    <row r="704" spans="1:22" ht="105" x14ac:dyDescent="0.25">
      <c r="A704" s="375"/>
      <c r="B704" s="363"/>
      <c r="C704" s="52" t="s">
        <v>1325</v>
      </c>
      <c r="D704" s="131"/>
      <c r="E704" s="316"/>
      <c r="F704" s="316">
        <v>16.912000000000006</v>
      </c>
      <c r="G704" s="316">
        <v>16.912000000000006</v>
      </c>
      <c r="H704" s="316">
        <v>16.912000000000006</v>
      </c>
      <c r="I704" s="316"/>
      <c r="J704" s="312"/>
      <c r="K704" s="316">
        <v>0</v>
      </c>
      <c r="L704" s="316">
        <v>0</v>
      </c>
      <c r="M704" s="29"/>
      <c r="N704" s="53">
        <v>0</v>
      </c>
      <c r="O704" s="250"/>
      <c r="P704" s="7"/>
      <c r="Q704" s="7"/>
      <c r="R704" s="7"/>
      <c r="S704" s="7"/>
      <c r="T704" s="7"/>
      <c r="U704" s="7"/>
      <c r="V704" s="7"/>
    </row>
    <row r="705" spans="1:22" ht="165" x14ac:dyDescent="0.25">
      <c r="A705" s="375"/>
      <c r="B705" s="363"/>
      <c r="C705" s="52" t="s">
        <v>1326</v>
      </c>
      <c r="D705" s="131"/>
      <c r="E705" s="316"/>
      <c r="F705" s="316">
        <v>128.75</v>
      </c>
      <c r="G705" s="316">
        <v>128.75</v>
      </c>
      <c r="H705" s="316">
        <v>125</v>
      </c>
      <c r="I705" s="316">
        <v>3.75</v>
      </c>
      <c r="J705" s="312"/>
      <c r="K705" s="316">
        <v>124.40191</v>
      </c>
      <c r="L705" s="316">
        <v>124.40191</v>
      </c>
      <c r="M705" s="29"/>
      <c r="N705" s="53">
        <v>96.622842718446606</v>
      </c>
      <c r="O705" s="229" t="s">
        <v>2654</v>
      </c>
      <c r="P705" s="7"/>
      <c r="Q705" s="7"/>
      <c r="R705" s="7"/>
      <c r="S705" s="7"/>
      <c r="T705" s="7"/>
      <c r="U705" s="7"/>
      <c r="V705" s="7"/>
    </row>
    <row r="706" spans="1:22" ht="135" x14ac:dyDescent="0.25">
      <c r="A706" s="375"/>
      <c r="B706" s="363"/>
      <c r="C706" s="52" t="s">
        <v>1327</v>
      </c>
      <c r="D706" s="131"/>
      <c r="E706" s="316"/>
      <c r="F706" s="316">
        <v>1376.78739</v>
      </c>
      <c r="G706" s="316">
        <v>1376.78739</v>
      </c>
      <c r="H706" s="316">
        <v>1336.88139</v>
      </c>
      <c r="I706" s="316">
        <v>39.905999999999999</v>
      </c>
      <c r="J706" s="312"/>
      <c r="K706" s="316">
        <v>558.01179999999988</v>
      </c>
      <c r="L706" s="316">
        <v>777.21179999999981</v>
      </c>
      <c r="M706" s="29"/>
      <c r="N706" s="53">
        <v>56.451112615143849</v>
      </c>
      <c r="O706" s="229" t="s">
        <v>2654</v>
      </c>
      <c r="P706" s="7"/>
      <c r="Q706" s="7"/>
      <c r="R706" s="7"/>
      <c r="S706" s="7"/>
      <c r="T706" s="7"/>
      <c r="U706" s="7"/>
      <c r="V706" s="7"/>
    </row>
    <row r="707" spans="1:22" ht="135" x14ac:dyDescent="0.25">
      <c r="A707" s="375"/>
      <c r="B707" s="363"/>
      <c r="C707" s="52" t="s">
        <v>1328</v>
      </c>
      <c r="D707" s="131"/>
      <c r="E707" s="316"/>
      <c r="F707" s="316">
        <v>82.365150000000028</v>
      </c>
      <c r="G707" s="316">
        <v>82.365150000000028</v>
      </c>
      <c r="H707" s="316">
        <v>82.365150000000028</v>
      </c>
      <c r="I707" s="316"/>
      <c r="J707" s="312"/>
      <c r="K707" s="316">
        <v>79.708269999999999</v>
      </c>
      <c r="L707" s="316">
        <v>79.708269999999999</v>
      </c>
      <c r="M707" s="29"/>
      <c r="N707" s="53">
        <v>96.774266786377467</v>
      </c>
      <c r="O707" s="229" t="s">
        <v>2654</v>
      </c>
      <c r="P707" s="7"/>
      <c r="Q707" s="7"/>
      <c r="R707" s="7"/>
      <c r="S707" s="7"/>
      <c r="T707" s="7"/>
      <c r="U707" s="7"/>
      <c r="V707" s="7"/>
    </row>
    <row r="708" spans="1:22" ht="150" x14ac:dyDescent="0.25">
      <c r="A708" s="375"/>
      <c r="B708" s="363"/>
      <c r="C708" s="52" t="s">
        <v>1329</v>
      </c>
      <c r="D708" s="131"/>
      <c r="E708" s="316"/>
      <c r="F708" s="316">
        <v>1206</v>
      </c>
      <c r="G708" s="316">
        <v>1206</v>
      </c>
      <c r="H708" s="316">
        <v>1200</v>
      </c>
      <c r="I708" s="316">
        <v>6</v>
      </c>
      <c r="J708" s="312"/>
      <c r="K708" s="316">
        <v>420.22456</v>
      </c>
      <c r="L708" s="316">
        <v>420.22456</v>
      </c>
      <c r="M708" s="29"/>
      <c r="N708" s="53">
        <v>34.844490878938636</v>
      </c>
      <c r="O708" s="229" t="s">
        <v>2654</v>
      </c>
      <c r="P708" s="7"/>
      <c r="Q708" s="7"/>
      <c r="R708" s="7"/>
      <c r="S708" s="7"/>
      <c r="T708" s="7"/>
      <c r="U708" s="7"/>
      <c r="V708" s="7"/>
    </row>
    <row r="709" spans="1:22" ht="90" x14ac:dyDescent="0.25">
      <c r="A709" s="375"/>
      <c r="B709" s="363"/>
      <c r="C709" s="52" t="s">
        <v>1330</v>
      </c>
      <c r="D709" s="131"/>
      <c r="E709" s="316"/>
      <c r="F709" s="316">
        <v>1487.4558199999999</v>
      </c>
      <c r="G709" s="316">
        <v>1487.4558199999999</v>
      </c>
      <c r="H709" s="316">
        <v>1487.4558199999999</v>
      </c>
      <c r="I709" s="316"/>
      <c r="J709" s="312"/>
      <c r="K709" s="316">
        <v>1184.5052999999998</v>
      </c>
      <c r="L709" s="316">
        <v>1184.5052999999998</v>
      </c>
      <c r="M709" s="29"/>
      <c r="N709" s="53">
        <v>79.632973569594824</v>
      </c>
      <c r="O709" s="229" t="s">
        <v>2654</v>
      </c>
      <c r="P709" s="7"/>
      <c r="Q709" s="7"/>
      <c r="R709" s="7"/>
      <c r="S709" s="7"/>
      <c r="T709" s="7"/>
      <c r="U709" s="7"/>
      <c r="V709" s="7"/>
    </row>
    <row r="710" spans="1:22" ht="90" x14ac:dyDescent="0.25">
      <c r="A710" s="375"/>
      <c r="B710" s="363"/>
      <c r="C710" s="52" t="s">
        <v>1331</v>
      </c>
      <c r="D710" s="131"/>
      <c r="E710" s="316"/>
      <c r="F710" s="316">
        <v>567.44725000000005</v>
      </c>
      <c r="G710" s="316">
        <v>567.44725000000005</v>
      </c>
      <c r="H710" s="316">
        <v>548.19925000000001</v>
      </c>
      <c r="I710" s="316">
        <v>19.248000000000001</v>
      </c>
      <c r="J710" s="312"/>
      <c r="K710" s="316">
        <v>427.49637000000001</v>
      </c>
      <c r="L710" s="316">
        <v>456.99637000000001</v>
      </c>
      <c r="M710" s="29"/>
      <c r="N710" s="53">
        <v>80.535480610752799</v>
      </c>
      <c r="O710" s="229" t="s">
        <v>2654</v>
      </c>
      <c r="P710" s="7"/>
      <c r="Q710" s="7"/>
      <c r="R710" s="7"/>
      <c r="S710" s="7"/>
      <c r="T710" s="7"/>
      <c r="U710" s="7"/>
      <c r="V710" s="7"/>
    </row>
    <row r="711" spans="1:22" ht="135" x14ac:dyDescent="0.25">
      <c r="A711" s="375"/>
      <c r="B711" s="363"/>
      <c r="C711" s="52" t="s">
        <v>1332</v>
      </c>
      <c r="D711" s="131"/>
      <c r="E711" s="316"/>
      <c r="F711" s="316">
        <v>515.24618999999984</v>
      </c>
      <c r="G711" s="316">
        <v>515.24618999999984</v>
      </c>
      <c r="H711" s="316">
        <v>515.24618999999984</v>
      </c>
      <c r="I711" s="316"/>
      <c r="J711" s="312"/>
      <c r="K711" s="316">
        <v>308.43807000000004</v>
      </c>
      <c r="L711" s="316">
        <v>311.63807000000003</v>
      </c>
      <c r="M711" s="29"/>
      <c r="N711" s="53">
        <v>60.483333219795398</v>
      </c>
      <c r="O711" s="229" t="s">
        <v>2654</v>
      </c>
      <c r="P711" s="7"/>
      <c r="Q711" s="7"/>
      <c r="R711" s="7"/>
      <c r="S711" s="7"/>
      <c r="T711" s="7"/>
      <c r="U711" s="7"/>
      <c r="V711" s="7"/>
    </row>
    <row r="712" spans="1:22" ht="120" x14ac:dyDescent="0.25">
      <c r="A712" s="375"/>
      <c r="B712" s="363"/>
      <c r="C712" s="52" t="s">
        <v>1333</v>
      </c>
      <c r="D712" s="131"/>
      <c r="E712" s="316"/>
      <c r="F712" s="316">
        <v>1458.26</v>
      </c>
      <c r="G712" s="316">
        <v>1458.26</v>
      </c>
      <c r="H712" s="316">
        <v>1430.6</v>
      </c>
      <c r="I712" s="316">
        <v>27.66</v>
      </c>
      <c r="J712" s="312"/>
      <c r="K712" s="316">
        <v>1447.46</v>
      </c>
      <c r="L712" s="316">
        <v>1458.26</v>
      </c>
      <c r="M712" s="29"/>
      <c r="N712" s="53">
        <v>100</v>
      </c>
      <c r="O712" s="229" t="s">
        <v>2654</v>
      </c>
      <c r="P712" s="7"/>
      <c r="Q712" s="7"/>
      <c r="R712" s="7"/>
      <c r="S712" s="7"/>
      <c r="T712" s="7"/>
      <c r="U712" s="7"/>
      <c r="V712" s="7"/>
    </row>
    <row r="713" spans="1:22" ht="165" x14ac:dyDescent="0.25">
      <c r="A713" s="375"/>
      <c r="B713" s="363"/>
      <c r="C713" s="52" t="s">
        <v>1334</v>
      </c>
      <c r="D713" s="131"/>
      <c r="E713" s="316"/>
      <c r="F713" s="316">
        <v>128.75</v>
      </c>
      <c r="G713" s="316">
        <v>128.75</v>
      </c>
      <c r="H713" s="316">
        <v>125</v>
      </c>
      <c r="I713" s="316">
        <v>3.75</v>
      </c>
      <c r="J713" s="312"/>
      <c r="K713" s="316">
        <v>118.32169999999999</v>
      </c>
      <c r="L713" s="316">
        <v>118.32169999999999</v>
      </c>
      <c r="M713" s="29"/>
      <c r="N713" s="53">
        <v>91.900349514563104</v>
      </c>
      <c r="O713" s="229" t="s">
        <v>2654</v>
      </c>
      <c r="P713" s="7"/>
      <c r="Q713" s="7"/>
      <c r="R713" s="7"/>
      <c r="S713" s="7"/>
      <c r="T713" s="7"/>
      <c r="U713" s="7"/>
      <c r="V713" s="7"/>
    </row>
    <row r="714" spans="1:22" ht="60" x14ac:dyDescent="0.25">
      <c r="A714" s="375"/>
      <c r="B714" s="363"/>
      <c r="C714" s="52" t="s">
        <v>1335</v>
      </c>
      <c r="D714" s="131"/>
      <c r="E714" s="316"/>
      <c r="F714" s="316">
        <v>515.04</v>
      </c>
      <c r="G714" s="316">
        <v>515.04</v>
      </c>
      <c r="H714" s="316">
        <v>500</v>
      </c>
      <c r="I714" s="316">
        <v>15.04</v>
      </c>
      <c r="J714" s="312"/>
      <c r="K714" s="316">
        <v>0</v>
      </c>
      <c r="L714" s="316">
        <v>0</v>
      </c>
      <c r="M714" s="29"/>
      <c r="N714" s="53">
        <v>0</v>
      </c>
      <c r="O714" s="229" t="s">
        <v>2654</v>
      </c>
      <c r="P714" s="7"/>
      <c r="Q714" s="7"/>
      <c r="R714" s="7"/>
      <c r="S714" s="7"/>
      <c r="T714" s="7"/>
      <c r="U714" s="7"/>
      <c r="V714" s="7"/>
    </row>
    <row r="715" spans="1:22" ht="135" x14ac:dyDescent="0.25">
      <c r="A715" s="375"/>
      <c r="B715" s="363"/>
      <c r="C715" s="52" t="s">
        <v>1336</v>
      </c>
      <c r="D715" s="131"/>
      <c r="E715" s="316"/>
      <c r="F715" s="316">
        <v>128.80000000000001</v>
      </c>
      <c r="G715" s="316">
        <v>128.80000000000001</v>
      </c>
      <c r="H715" s="316">
        <v>125</v>
      </c>
      <c r="I715" s="316">
        <v>3.8</v>
      </c>
      <c r="J715" s="312"/>
      <c r="K715" s="316">
        <v>0</v>
      </c>
      <c r="L715" s="316">
        <v>0</v>
      </c>
      <c r="M715" s="29"/>
      <c r="N715" s="53">
        <v>0</v>
      </c>
      <c r="O715" s="250"/>
      <c r="P715" s="7"/>
      <c r="Q715" s="7"/>
      <c r="R715" s="7"/>
      <c r="S715" s="7"/>
      <c r="T715" s="7"/>
      <c r="U715" s="7"/>
      <c r="V715" s="7"/>
    </row>
    <row r="716" spans="1:22" ht="45" x14ac:dyDescent="0.25">
      <c r="A716" s="375"/>
      <c r="B716" s="363"/>
      <c r="C716" s="52" t="s">
        <v>1337</v>
      </c>
      <c r="D716" s="131"/>
      <c r="E716" s="316"/>
      <c r="F716" s="316">
        <v>103</v>
      </c>
      <c r="G716" s="316">
        <v>103</v>
      </c>
      <c r="H716" s="316">
        <v>100</v>
      </c>
      <c r="I716" s="316">
        <v>3</v>
      </c>
      <c r="J716" s="312"/>
      <c r="K716" s="316">
        <v>103</v>
      </c>
      <c r="L716" s="316">
        <v>103</v>
      </c>
      <c r="M716" s="29"/>
      <c r="N716" s="53">
        <v>100</v>
      </c>
      <c r="O716" s="250"/>
      <c r="P716" s="7"/>
      <c r="Q716" s="7"/>
      <c r="R716" s="7"/>
      <c r="S716" s="7"/>
      <c r="T716" s="7"/>
      <c r="U716" s="7"/>
      <c r="V716" s="7"/>
    </row>
    <row r="717" spans="1:22" ht="45" x14ac:dyDescent="0.25">
      <c r="A717" s="375"/>
      <c r="B717" s="363"/>
      <c r="C717" s="52" t="s">
        <v>1338</v>
      </c>
      <c r="D717" s="131"/>
      <c r="E717" s="316"/>
      <c r="F717" s="316">
        <v>6756.38</v>
      </c>
      <c r="G717" s="316">
        <v>6756.38</v>
      </c>
      <c r="H717" s="316">
        <v>6560</v>
      </c>
      <c r="I717" s="316">
        <v>196.38</v>
      </c>
      <c r="J717" s="312"/>
      <c r="K717" s="316">
        <v>0</v>
      </c>
      <c r="L717" s="316">
        <v>0</v>
      </c>
      <c r="M717" s="29"/>
      <c r="N717" s="53">
        <v>0</v>
      </c>
      <c r="O717" s="229" t="s">
        <v>2654</v>
      </c>
      <c r="P717" s="7"/>
      <c r="Q717" s="7"/>
      <c r="R717" s="7"/>
      <c r="S717" s="7"/>
      <c r="T717" s="7"/>
      <c r="U717" s="7"/>
      <c r="V717" s="7"/>
    </row>
    <row r="718" spans="1:22" ht="150" x14ac:dyDescent="0.25">
      <c r="A718" s="375"/>
      <c r="B718" s="363"/>
      <c r="C718" s="52" t="s">
        <v>1339</v>
      </c>
      <c r="D718" s="131"/>
      <c r="E718" s="316"/>
      <c r="F718" s="316">
        <v>3914</v>
      </c>
      <c r="G718" s="316">
        <v>3914</v>
      </c>
      <c r="H718" s="316">
        <v>3800</v>
      </c>
      <c r="I718" s="316">
        <v>114</v>
      </c>
      <c r="J718" s="312"/>
      <c r="K718" s="316">
        <v>3889.45</v>
      </c>
      <c r="L718" s="316">
        <v>3889.45</v>
      </c>
      <c r="M718" s="29"/>
      <c r="N718" s="53">
        <v>99.372764435360239</v>
      </c>
      <c r="O718" s="229" t="s">
        <v>2654</v>
      </c>
      <c r="P718" s="7"/>
      <c r="Q718" s="7"/>
      <c r="R718" s="7"/>
      <c r="S718" s="7"/>
      <c r="T718" s="7"/>
      <c r="U718" s="7"/>
      <c r="V718" s="7"/>
    </row>
    <row r="719" spans="1:22" ht="75" x14ac:dyDescent="0.25">
      <c r="A719" s="375"/>
      <c r="B719" s="363"/>
      <c r="C719" s="52" t="s">
        <v>1340</v>
      </c>
      <c r="D719" s="131"/>
      <c r="E719" s="316"/>
      <c r="F719" s="316">
        <v>159</v>
      </c>
      <c r="G719" s="316">
        <v>159</v>
      </c>
      <c r="H719" s="316">
        <v>156.6</v>
      </c>
      <c r="I719" s="316">
        <v>2.4</v>
      </c>
      <c r="J719" s="312"/>
      <c r="K719" s="316">
        <v>159</v>
      </c>
      <c r="L719" s="316">
        <v>159</v>
      </c>
      <c r="M719" s="29"/>
      <c r="N719" s="53">
        <v>100</v>
      </c>
      <c r="O719" s="229" t="s">
        <v>2654</v>
      </c>
      <c r="P719" s="7"/>
      <c r="Q719" s="7"/>
      <c r="R719" s="7"/>
      <c r="S719" s="7"/>
      <c r="T719" s="7"/>
      <c r="U719" s="7"/>
      <c r="V719" s="7"/>
    </row>
    <row r="720" spans="1:22" ht="60.75" thickBot="1" x14ac:dyDescent="0.3">
      <c r="A720" s="376"/>
      <c r="B720" s="377"/>
      <c r="C720" s="54" t="s">
        <v>1341</v>
      </c>
      <c r="D720" s="132"/>
      <c r="E720" s="335"/>
      <c r="F720" s="335">
        <v>1296.5803599999999</v>
      </c>
      <c r="G720" s="335">
        <v>1296.5803599999999</v>
      </c>
      <c r="H720" s="335">
        <v>1278.4373599999999</v>
      </c>
      <c r="I720" s="335">
        <v>18.143000000000001</v>
      </c>
      <c r="J720" s="309"/>
      <c r="K720" s="335">
        <v>1179.6201699999999</v>
      </c>
      <c r="L720" s="335">
        <v>1179.6201699999999</v>
      </c>
      <c r="M720" s="18"/>
      <c r="N720" s="55">
        <v>90.979333513890339</v>
      </c>
      <c r="O720" s="227" t="s">
        <v>2654</v>
      </c>
      <c r="P720" s="7"/>
      <c r="Q720" s="7"/>
      <c r="R720" s="7"/>
      <c r="S720" s="7"/>
      <c r="T720" s="7"/>
      <c r="U720" s="7"/>
      <c r="V720" s="7"/>
    </row>
    <row r="721" spans="1:22" x14ac:dyDescent="0.25">
      <c r="A721" s="474" t="s">
        <v>1342</v>
      </c>
      <c r="B721" s="471"/>
      <c r="C721" s="471"/>
      <c r="D721" s="471"/>
      <c r="E721" s="471"/>
      <c r="F721" s="471"/>
      <c r="G721" s="471"/>
      <c r="H721" s="471"/>
      <c r="I721" s="471"/>
      <c r="J721" s="471"/>
      <c r="K721" s="471"/>
      <c r="L721" s="471"/>
      <c r="M721" s="471"/>
      <c r="N721" s="471"/>
      <c r="O721" s="475"/>
      <c r="P721" s="186"/>
      <c r="Q721" s="186"/>
      <c r="R721" s="186"/>
      <c r="S721" s="186"/>
      <c r="T721" s="186"/>
      <c r="U721" s="186"/>
      <c r="V721" s="186"/>
    </row>
    <row r="722" spans="1:22" ht="30" x14ac:dyDescent="0.25">
      <c r="A722" s="370" t="s">
        <v>1343</v>
      </c>
      <c r="B722" s="366" t="s">
        <v>141</v>
      </c>
      <c r="C722" s="98" t="s">
        <v>1344</v>
      </c>
      <c r="D722" s="57">
        <v>2020</v>
      </c>
      <c r="E722" s="322">
        <v>2107</v>
      </c>
      <c r="F722" s="322">
        <v>0</v>
      </c>
      <c r="G722" s="322">
        <f>H722+I722+J722</f>
        <v>2107</v>
      </c>
      <c r="H722" s="322">
        <v>2107</v>
      </c>
      <c r="I722" s="322">
        <v>0</v>
      </c>
      <c r="J722" s="322">
        <v>0</v>
      </c>
      <c r="K722" s="322">
        <v>0</v>
      </c>
      <c r="L722" s="322">
        <v>0</v>
      </c>
      <c r="M722" s="57" t="s">
        <v>2652</v>
      </c>
      <c r="N722" s="57" t="s">
        <v>2652</v>
      </c>
      <c r="O722" s="266" t="s">
        <v>2616</v>
      </c>
    </row>
    <row r="723" spans="1:22" x14ac:dyDescent="0.25">
      <c r="A723" s="375"/>
      <c r="B723" s="363"/>
      <c r="C723" s="13" t="s">
        <v>1345</v>
      </c>
      <c r="D723" s="29">
        <v>2020</v>
      </c>
      <c r="E723" s="312">
        <v>2431</v>
      </c>
      <c r="F723" s="312">
        <v>0</v>
      </c>
      <c r="G723" s="312">
        <f>H723+I723+J723</f>
        <v>2431</v>
      </c>
      <c r="H723" s="312">
        <v>2431</v>
      </c>
      <c r="I723" s="312">
        <v>0</v>
      </c>
      <c r="J723" s="312">
        <v>0</v>
      </c>
      <c r="K723" s="312">
        <v>0</v>
      </c>
      <c r="L723" s="312">
        <v>0</v>
      </c>
      <c r="M723" s="29" t="s">
        <v>2652</v>
      </c>
      <c r="N723" s="29" t="s">
        <v>2652</v>
      </c>
      <c r="O723" s="232" t="s">
        <v>2616</v>
      </c>
    </row>
    <row r="724" spans="1:22" ht="30" x14ac:dyDescent="0.25">
      <c r="A724" s="375"/>
      <c r="B724" s="363"/>
      <c r="C724" s="13" t="s">
        <v>1346</v>
      </c>
      <c r="D724" s="29">
        <v>2020</v>
      </c>
      <c r="E724" s="312">
        <v>3000</v>
      </c>
      <c r="F724" s="312">
        <v>0</v>
      </c>
      <c r="G724" s="312">
        <f>H724+I724+J724</f>
        <v>3000</v>
      </c>
      <c r="H724" s="312">
        <v>3000</v>
      </c>
      <c r="I724" s="312">
        <v>0</v>
      </c>
      <c r="J724" s="312">
        <v>0</v>
      </c>
      <c r="K724" s="312">
        <v>0</v>
      </c>
      <c r="L724" s="312">
        <v>0</v>
      </c>
      <c r="M724" s="29" t="s">
        <v>2652</v>
      </c>
      <c r="N724" s="29" t="s">
        <v>2652</v>
      </c>
      <c r="O724" s="232" t="s">
        <v>2467</v>
      </c>
    </row>
    <row r="725" spans="1:22" ht="15.75" thickBot="1" x14ac:dyDescent="0.3">
      <c r="A725" s="371"/>
      <c r="B725" s="372"/>
      <c r="C725" s="38" t="s">
        <v>1347</v>
      </c>
      <c r="D725" s="59">
        <v>2020</v>
      </c>
      <c r="E725" s="314">
        <v>194.14599999999999</v>
      </c>
      <c r="F725" s="314">
        <v>0</v>
      </c>
      <c r="G725" s="314">
        <f>H725+I725+J725</f>
        <v>194.14599999999999</v>
      </c>
      <c r="H725" s="314">
        <v>194.14599999999999</v>
      </c>
      <c r="I725" s="314">
        <v>0</v>
      </c>
      <c r="J725" s="314">
        <v>0</v>
      </c>
      <c r="K725" s="314">
        <v>0</v>
      </c>
      <c r="L725" s="314">
        <v>0</v>
      </c>
      <c r="M725" s="59" t="s">
        <v>2652</v>
      </c>
      <c r="N725" s="59" t="s">
        <v>2652</v>
      </c>
      <c r="O725" s="247" t="s">
        <v>2467</v>
      </c>
    </row>
    <row r="726" spans="1:22" ht="75" x14ac:dyDescent="0.25">
      <c r="A726" s="378" t="s">
        <v>1348</v>
      </c>
      <c r="B726" s="362" t="s">
        <v>141</v>
      </c>
      <c r="C726" s="47" t="s">
        <v>1349</v>
      </c>
      <c r="D726" s="141">
        <v>2019</v>
      </c>
      <c r="E726" s="313">
        <v>0</v>
      </c>
      <c r="F726" s="313">
        <v>0</v>
      </c>
      <c r="G726" s="313">
        <f>H726</f>
        <v>425</v>
      </c>
      <c r="H726" s="315">
        <v>425</v>
      </c>
      <c r="I726" s="313">
        <v>0</v>
      </c>
      <c r="J726" s="313">
        <v>0</v>
      </c>
      <c r="K726" s="313">
        <v>0</v>
      </c>
      <c r="L726" s="313">
        <v>0</v>
      </c>
      <c r="M726" s="141">
        <v>0</v>
      </c>
      <c r="N726" s="141">
        <v>0</v>
      </c>
      <c r="O726" s="226" t="s">
        <v>1350</v>
      </c>
    </row>
    <row r="727" spans="1:22" ht="75" x14ac:dyDescent="0.25">
      <c r="A727" s="375"/>
      <c r="B727" s="363"/>
      <c r="C727" s="12" t="s">
        <v>1351</v>
      </c>
      <c r="D727" s="131">
        <v>2019</v>
      </c>
      <c r="E727" s="306">
        <v>0</v>
      </c>
      <c r="F727" s="306">
        <v>0</v>
      </c>
      <c r="G727" s="306">
        <f t="shared" ref="G727:G738" si="12">H727</f>
        <v>200</v>
      </c>
      <c r="H727" s="316">
        <v>200</v>
      </c>
      <c r="I727" s="306">
        <v>0</v>
      </c>
      <c r="J727" s="306">
        <v>0</v>
      </c>
      <c r="K727" s="306">
        <v>0</v>
      </c>
      <c r="L727" s="306">
        <v>0</v>
      </c>
      <c r="M727" s="131">
        <v>0</v>
      </c>
      <c r="N727" s="131">
        <v>0</v>
      </c>
      <c r="O727" s="229" t="s">
        <v>1350</v>
      </c>
    </row>
    <row r="728" spans="1:22" ht="75" x14ac:dyDescent="0.25">
      <c r="A728" s="375"/>
      <c r="B728" s="363"/>
      <c r="C728" s="12" t="s">
        <v>1352</v>
      </c>
      <c r="D728" s="131">
        <v>2019</v>
      </c>
      <c r="E728" s="306">
        <v>0</v>
      </c>
      <c r="F728" s="306">
        <v>0</v>
      </c>
      <c r="G728" s="306">
        <f t="shared" si="12"/>
        <v>75</v>
      </c>
      <c r="H728" s="316">
        <v>75</v>
      </c>
      <c r="I728" s="306">
        <v>0</v>
      </c>
      <c r="J728" s="306">
        <v>0</v>
      </c>
      <c r="K728" s="306">
        <v>0</v>
      </c>
      <c r="L728" s="306">
        <v>0</v>
      </c>
      <c r="M728" s="131">
        <v>0</v>
      </c>
      <c r="N728" s="131">
        <v>0</v>
      </c>
      <c r="O728" s="229" t="s">
        <v>1350</v>
      </c>
    </row>
    <row r="729" spans="1:22" ht="105" x14ac:dyDescent="0.25">
      <c r="A729" s="375"/>
      <c r="B729" s="363"/>
      <c r="C729" s="12" t="s">
        <v>1353</v>
      </c>
      <c r="D729" s="131">
        <v>2019</v>
      </c>
      <c r="E729" s="306">
        <v>0</v>
      </c>
      <c r="F729" s="306">
        <v>0</v>
      </c>
      <c r="G729" s="306">
        <f t="shared" si="12"/>
        <v>2500</v>
      </c>
      <c r="H729" s="317">
        <v>2500</v>
      </c>
      <c r="I729" s="306">
        <v>0</v>
      </c>
      <c r="J729" s="306">
        <v>0</v>
      </c>
      <c r="K729" s="306">
        <v>0</v>
      </c>
      <c r="L729" s="306">
        <v>0</v>
      </c>
      <c r="M729" s="131">
        <v>0</v>
      </c>
      <c r="N729" s="131">
        <v>0</v>
      </c>
      <c r="O729" s="238" t="s">
        <v>1354</v>
      </c>
    </row>
    <row r="730" spans="1:22" ht="120" x14ac:dyDescent="0.25">
      <c r="A730" s="375"/>
      <c r="B730" s="363"/>
      <c r="C730" s="12" t="s">
        <v>1355</v>
      </c>
      <c r="D730" s="131">
        <v>2019</v>
      </c>
      <c r="E730" s="306">
        <v>0</v>
      </c>
      <c r="F730" s="306">
        <v>0</v>
      </c>
      <c r="G730" s="306">
        <f t="shared" si="12"/>
        <v>2600</v>
      </c>
      <c r="H730" s="317">
        <v>2600</v>
      </c>
      <c r="I730" s="306">
        <v>0</v>
      </c>
      <c r="J730" s="306">
        <v>0</v>
      </c>
      <c r="K730" s="306">
        <v>0</v>
      </c>
      <c r="L730" s="306">
        <v>0</v>
      </c>
      <c r="M730" s="131">
        <v>0</v>
      </c>
      <c r="N730" s="131">
        <v>0</v>
      </c>
      <c r="O730" s="229" t="s">
        <v>1356</v>
      </c>
    </row>
    <row r="731" spans="1:22" ht="120" x14ac:dyDescent="0.25">
      <c r="A731" s="375"/>
      <c r="B731" s="363"/>
      <c r="C731" s="12" t="s">
        <v>1357</v>
      </c>
      <c r="D731" s="131">
        <v>2019</v>
      </c>
      <c r="E731" s="306">
        <v>0</v>
      </c>
      <c r="F731" s="306">
        <v>0</v>
      </c>
      <c r="G731" s="306">
        <f t="shared" si="12"/>
        <v>1100</v>
      </c>
      <c r="H731" s="317">
        <v>1100</v>
      </c>
      <c r="I731" s="306">
        <v>0</v>
      </c>
      <c r="J731" s="306">
        <v>0</v>
      </c>
      <c r="K731" s="306">
        <v>0</v>
      </c>
      <c r="L731" s="306">
        <v>0</v>
      </c>
      <c r="M731" s="131">
        <v>0</v>
      </c>
      <c r="N731" s="131">
        <v>0</v>
      </c>
      <c r="O731" s="229" t="s">
        <v>1356</v>
      </c>
    </row>
    <row r="732" spans="1:22" ht="105" x14ac:dyDescent="0.25">
      <c r="A732" s="375"/>
      <c r="B732" s="363"/>
      <c r="C732" s="12" t="s">
        <v>1358</v>
      </c>
      <c r="D732" s="131">
        <v>2019</v>
      </c>
      <c r="E732" s="306">
        <v>0</v>
      </c>
      <c r="F732" s="306">
        <v>0</v>
      </c>
      <c r="G732" s="306">
        <f t="shared" si="12"/>
        <v>2546.6419999999998</v>
      </c>
      <c r="H732" s="317">
        <v>2546.6419999999998</v>
      </c>
      <c r="I732" s="306">
        <v>0</v>
      </c>
      <c r="J732" s="306">
        <v>0</v>
      </c>
      <c r="K732" s="306">
        <v>0</v>
      </c>
      <c r="L732" s="306">
        <v>0</v>
      </c>
      <c r="M732" s="131">
        <v>0</v>
      </c>
      <c r="N732" s="131">
        <v>0</v>
      </c>
      <c r="O732" s="229" t="s">
        <v>1356</v>
      </c>
    </row>
    <row r="733" spans="1:22" ht="75" x14ac:dyDescent="0.25">
      <c r="A733" s="375"/>
      <c r="B733" s="363"/>
      <c r="C733" s="12" t="s">
        <v>1359</v>
      </c>
      <c r="D733" s="131">
        <v>2019</v>
      </c>
      <c r="E733" s="306">
        <v>0</v>
      </c>
      <c r="F733" s="306">
        <v>0</v>
      </c>
      <c r="G733" s="306">
        <f t="shared" si="12"/>
        <v>195</v>
      </c>
      <c r="H733" s="317">
        <v>195</v>
      </c>
      <c r="I733" s="306">
        <v>0</v>
      </c>
      <c r="J733" s="306">
        <v>0</v>
      </c>
      <c r="K733" s="306">
        <v>0</v>
      </c>
      <c r="L733" s="306">
        <v>0</v>
      </c>
      <c r="M733" s="131">
        <v>0</v>
      </c>
      <c r="N733" s="131">
        <v>0</v>
      </c>
      <c r="O733" s="229" t="s">
        <v>1350</v>
      </c>
    </row>
    <row r="734" spans="1:22" ht="75" x14ac:dyDescent="0.25">
      <c r="A734" s="375"/>
      <c r="B734" s="363"/>
      <c r="C734" s="12" t="s">
        <v>1360</v>
      </c>
      <c r="D734" s="131">
        <v>2019</v>
      </c>
      <c r="E734" s="306">
        <f>G734</f>
        <v>1406.373</v>
      </c>
      <c r="F734" s="306">
        <v>0</v>
      </c>
      <c r="G734" s="306">
        <f>H734+I734</f>
        <v>1406.373</v>
      </c>
      <c r="H734" s="317">
        <v>1397.5630000000001</v>
      </c>
      <c r="I734" s="317">
        <v>8.81</v>
      </c>
      <c r="J734" s="306">
        <v>0</v>
      </c>
      <c r="K734" s="306">
        <v>0</v>
      </c>
      <c r="L734" s="306">
        <v>0</v>
      </c>
      <c r="M734" s="131">
        <v>0</v>
      </c>
      <c r="N734" s="131">
        <v>0</v>
      </c>
      <c r="O734" s="229" t="s">
        <v>1350</v>
      </c>
    </row>
    <row r="735" spans="1:22" ht="90" x14ac:dyDescent="0.25">
      <c r="A735" s="375"/>
      <c r="B735" s="363"/>
      <c r="C735" s="12" t="s">
        <v>1361</v>
      </c>
      <c r="D735" s="131">
        <v>2019</v>
      </c>
      <c r="E735" s="306">
        <v>0</v>
      </c>
      <c r="F735" s="306">
        <v>0</v>
      </c>
      <c r="G735" s="306">
        <f t="shared" si="12"/>
        <v>724.36099999999999</v>
      </c>
      <c r="H735" s="317">
        <v>724.36099999999999</v>
      </c>
      <c r="I735" s="306">
        <v>0</v>
      </c>
      <c r="J735" s="306">
        <v>0</v>
      </c>
      <c r="K735" s="306">
        <v>0</v>
      </c>
      <c r="L735" s="306">
        <v>0</v>
      </c>
      <c r="M735" s="131">
        <v>0</v>
      </c>
      <c r="N735" s="131">
        <v>0</v>
      </c>
      <c r="O735" s="229" t="s">
        <v>1350</v>
      </c>
    </row>
    <row r="736" spans="1:22" ht="90" x14ac:dyDescent="0.25">
      <c r="A736" s="375"/>
      <c r="B736" s="363"/>
      <c r="C736" s="12" t="s">
        <v>1362</v>
      </c>
      <c r="D736" s="131">
        <v>2019</v>
      </c>
      <c r="E736" s="306">
        <v>0</v>
      </c>
      <c r="F736" s="306">
        <v>0</v>
      </c>
      <c r="G736" s="306">
        <f t="shared" si="12"/>
        <v>370</v>
      </c>
      <c r="H736" s="317">
        <v>370</v>
      </c>
      <c r="I736" s="306">
        <v>0</v>
      </c>
      <c r="J736" s="306">
        <v>0</v>
      </c>
      <c r="K736" s="306">
        <v>0</v>
      </c>
      <c r="L736" s="306">
        <v>0</v>
      </c>
      <c r="M736" s="131">
        <v>0</v>
      </c>
      <c r="N736" s="131">
        <v>0</v>
      </c>
      <c r="O736" s="229" t="s">
        <v>1356</v>
      </c>
    </row>
    <row r="737" spans="1:15" x14ac:dyDescent="0.25">
      <c r="A737" s="375"/>
      <c r="B737" s="363"/>
      <c r="C737" s="12" t="s">
        <v>1363</v>
      </c>
      <c r="D737" s="131">
        <v>2019</v>
      </c>
      <c r="E737" s="306">
        <v>0</v>
      </c>
      <c r="F737" s="306">
        <v>0</v>
      </c>
      <c r="G737" s="306">
        <f t="shared" si="12"/>
        <v>750</v>
      </c>
      <c r="H737" s="317">
        <v>750</v>
      </c>
      <c r="I737" s="306">
        <v>0</v>
      </c>
      <c r="J737" s="306">
        <v>0</v>
      </c>
      <c r="K737" s="306">
        <v>0</v>
      </c>
      <c r="L737" s="306">
        <v>0</v>
      </c>
      <c r="M737" s="131">
        <v>0</v>
      </c>
      <c r="N737" s="131">
        <v>0</v>
      </c>
      <c r="O737" s="229" t="s">
        <v>1356</v>
      </c>
    </row>
    <row r="738" spans="1:15" ht="105" x14ac:dyDescent="0.25">
      <c r="A738" s="375"/>
      <c r="B738" s="363"/>
      <c r="C738" s="12" t="s">
        <v>1364</v>
      </c>
      <c r="D738" s="131">
        <v>2019</v>
      </c>
      <c r="E738" s="306">
        <v>0</v>
      </c>
      <c r="F738" s="306">
        <v>0</v>
      </c>
      <c r="G738" s="306">
        <f t="shared" si="12"/>
        <v>480</v>
      </c>
      <c r="H738" s="317">
        <v>480</v>
      </c>
      <c r="I738" s="306">
        <v>0</v>
      </c>
      <c r="J738" s="306">
        <v>0</v>
      </c>
      <c r="K738" s="306">
        <v>0</v>
      </c>
      <c r="L738" s="306">
        <v>0</v>
      </c>
      <c r="M738" s="131">
        <v>0</v>
      </c>
      <c r="N738" s="131">
        <v>0</v>
      </c>
      <c r="O738" s="229" t="s">
        <v>1356</v>
      </c>
    </row>
    <row r="739" spans="1:15" ht="60" x14ac:dyDescent="0.25">
      <c r="A739" s="375"/>
      <c r="B739" s="363"/>
      <c r="C739" s="12" t="s">
        <v>1365</v>
      </c>
      <c r="D739" s="131">
        <v>2019</v>
      </c>
      <c r="E739" s="306">
        <f>G739</f>
        <v>834.84699999999998</v>
      </c>
      <c r="F739" s="306">
        <v>0</v>
      </c>
      <c r="G739" s="306">
        <f>H739+I739</f>
        <v>834.84699999999998</v>
      </c>
      <c r="H739" s="317">
        <v>822.84699999999998</v>
      </c>
      <c r="I739" s="306">
        <v>12</v>
      </c>
      <c r="J739" s="306">
        <v>0</v>
      </c>
      <c r="K739" s="306">
        <v>0</v>
      </c>
      <c r="L739" s="306">
        <v>0</v>
      </c>
      <c r="M739" s="131">
        <v>0</v>
      </c>
      <c r="N739" s="131">
        <v>0</v>
      </c>
      <c r="O739" s="229" t="s">
        <v>1366</v>
      </c>
    </row>
    <row r="740" spans="1:15" ht="90" x14ac:dyDescent="0.25">
      <c r="A740" s="375"/>
      <c r="B740" s="372" t="s">
        <v>2632</v>
      </c>
      <c r="C740" s="13" t="s">
        <v>1367</v>
      </c>
      <c r="D740" s="131" t="s">
        <v>2452</v>
      </c>
      <c r="E740" s="306">
        <f>G740</f>
        <v>83.2</v>
      </c>
      <c r="F740" s="306">
        <v>0</v>
      </c>
      <c r="G740" s="317">
        <f>H740+I740</f>
        <v>83.2</v>
      </c>
      <c r="H740" s="317">
        <v>80</v>
      </c>
      <c r="I740" s="317">
        <v>3.2</v>
      </c>
      <c r="J740" s="306">
        <v>0</v>
      </c>
      <c r="K740" s="317">
        <v>0</v>
      </c>
      <c r="L740" s="317">
        <v>0</v>
      </c>
      <c r="M740" s="131">
        <v>0</v>
      </c>
      <c r="N740" s="131">
        <v>100</v>
      </c>
      <c r="O740" s="229" t="s">
        <v>1366</v>
      </c>
    </row>
    <row r="741" spans="1:15" ht="90" x14ac:dyDescent="0.25">
      <c r="A741" s="375"/>
      <c r="B741" s="399"/>
      <c r="C741" s="13" t="s">
        <v>1368</v>
      </c>
      <c r="D741" s="131" t="s">
        <v>2452</v>
      </c>
      <c r="E741" s="306">
        <f>G741</f>
        <v>62.4</v>
      </c>
      <c r="F741" s="306">
        <v>0</v>
      </c>
      <c r="G741" s="317">
        <f>H741+I741</f>
        <v>62.4</v>
      </c>
      <c r="H741" s="316">
        <v>60</v>
      </c>
      <c r="I741" s="316">
        <v>2.4</v>
      </c>
      <c r="J741" s="306">
        <v>0</v>
      </c>
      <c r="K741" s="317">
        <v>0</v>
      </c>
      <c r="L741" s="317">
        <v>0</v>
      </c>
      <c r="M741" s="131">
        <v>100</v>
      </c>
      <c r="N741" s="131">
        <v>100</v>
      </c>
      <c r="O741" s="229" t="s">
        <v>1366</v>
      </c>
    </row>
    <row r="742" spans="1:15" ht="90.75" thickBot="1" x14ac:dyDescent="0.3">
      <c r="A742" s="371"/>
      <c r="B742" s="400"/>
      <c r="C742" s="38" t="s">
        <v>1369</v>
      </c>
      <c r="D742" s="144" t="s">
        <v>2452</v>
      </c>
      <c r="E742" s="319">
        <f>G742</f>
        <v>62.4</v>
      </c>
      <c r="F742" s="319">
        <v>0</v>
      </c>
      <c r="G742" s="342">
        <f>H742+I742</f>
        <v>62.4</v>
      </c>
      <c r="H742" s="328">
        <v>60</v>
      </c>
      <c r="I742" s="328">
        <v>2.4</v>
      </c>
      <c r="J742" s="319">
        <v>0</v>
      </c>
      <c r="K742" s="342">
        <v>0</v>
      </c>
      <c r="L742" s="342">
        <v>0</v>
      </c>
      <c r="M742" s="144">
        <v>100</v>
      </c>
      <c r="N742" s="144">
        <v>100</v>
      </c>
      <c r="O742" s="233" t="s">
        <v>1366</v>
      </c>
    </row>
    <row r="743" spans="1:15" ht="45" x14ac:dyDescent="0.25">
      <c r="A743" s="378" t="s">
        <v>1370</v>
      </c>
      <c r="B743" s="362" t="s">
        <v>141</v>
      </c>
      <c r="C743" s="47" t="s">
        <v>1371</v>
      </c>
      <c r="D743" s="32"/>
      <c r="E743" s="308">
        <v>410</v>
      </c>
      <c r="F743" s="308">
        <v>0</v>
      </c>
      <c r="G743" s="308">
        <v>410</v>
      </c>
      <c r="H743" s="308">
        <v>410</v>
      </c>
      <c r="I743" s="308">
        <v>0</v>
      </c>
      <c r="J743" s="308">
        <v>0</v>
      </c>
      <c r="K743" s="308">
        <v>0</v>
      </c>
      <c r="L743" s="308">
        <v>9.2479999999999993</v>
      </c>
      <c r="M743" s="32">
        <v>0</v>
      </c>
      <c r="N743" s="32">
        <v>0</v>
      </c>
      <c r="O743" s="251" t="s">
        <v>2467</v>
      </c>
    </row>
    <row r="744" spans="1:15" ht="90" x14ac:dyDescent="0.25">
      <c r="A744" s="375"/>
      <c r="B744" s="363"/>
      <c r="C744" s="12" t="s">
        <v>1372</v>
      </c>
      <c r="D744" s="29"/>
      <c r="E744" s="312">
        <v>1000</v>
      </c>
      <c r="F744" s="312">
        <v>0</v>
      </c>
      <c r="G744" s="312">
        <v>1000</v>
      </c>
      <c r="H744" s="312">
        <v>1000</v>
      </c>
      <c r="I744" s="312">
        <v>0</v>
      </c>
      <c r="J744" s="312">
        <v>0</v>
      </c>
      <c r="K744" s="312">
        <v>0</v>
      </c>
      <c r="L744" s="312">
        <v>0</v>
      </c>
      <c r="M744" s="29">
        <v>0</v>
      </c>
      <c r="N744" s="29">
        <v>0</v>
      </c>
      <c r="O744" s="252" t="s">
        <v>2467</v>
      </c>
    </row>
    <row r="745" spans="1:15" ht="45" x14ac:dyDescent="0.25">
      <c r="A745" s="375"/>
      <c r="B745" s="363"/>
      <c r="C745" s="12" t="s">
        <v>1373</v>
      </c>
      <c r="D745" s="29"/>
      <c r="E745" s="312">
        <v>1495</v>
      </c>
      <c r="F745" s="312">
        <v>0</v>
      </c>
      <c r="G745" s="312">
        <v>1495</v>
      </c>
      <c r="H745" s="312">
        <v>1495</v>
      </c>
      <c r="I745" s="312">
        <v>0</v>
      </c>
      <c r="J745" s="312">
        <v>0</v>
      </c>
      <c r="K745" s="312">
        <v>0</v>
      </c>
      <c r="L745" s="312">
        <v>0</v>
      </c>
      <c r="M745" s="29">
        <v>0</v>
      </c>
      <c r="N745" s="29">
        <v>0</v>
      </c>
      <c r="O745" s="252" t="s">
        <v>2467</v>
      </c>
    </row>
    <row r="746" spans="1:15" ht="60" x14ac:dyDescent="0.25">
      <c r="A746" s="375"/>
      <c r="B746" s="363"/>
      <c r="C746" s="12" t="s">
        <v>1374</v>
      </c>
      <c r="D746" s="29"/>
      <c r="E746" s="312">
        <v>700</v>
      </c>
      <c r="F746" s="312">
        <v>0</v>
      </c>
      <c r="G746" s="312">
        <v>700</v>
      </c>
      <c r="H746" s="312">
        <v>700</v>
      </c>
      <c r="I746" s="312">
        <v>0</v>
      </c>
      <c r="J746" s="312">
        <v>0</v>
      </c>
      <c r="K746" s="312">
        <v>0</v>
      </c>
      <c r="L746" s="312">
        <v>0</v>
      </c>
      <c r="M746" s="29">
        <v>0</v>
      </c>
      <c r="N746" s="29">
        <v>0</v>
      </c>
      <c r="O746" s="253" t="s">
        <v>1375</v>
      </c>
    </row>
    <row r="747" spans="1:15" ht="75" x14ac:dyDescent="0.25">
      <c r="A747" s="375"/>
      <c r="B747" s="363"/>
      <c r="C747" s="12" t="s">
        <v>1376</v>
      </c>
      <c r="D747" s="29"/>
      <c r="E747" s="312">
        <v>2900</v>
      </c>
      <c r="F747" s="312">
        <v>0</v>
      </c>
      <c r="G747" s="312">
        <v>2900</v>
      </c>
      <c r="H747" s="312">
        <v>2900</v>
      </c>
      <c r="I747" s="312">
        <v>0</v>
      </c>
      <c r="J747" s="312">
        <v>0</v>
      </c>
      <c r="K747" s="312">
        <v>0</v>
      </c>
      <c r="L747" s="312">
        <v>0</v>
      </c>
      <c r="M747" s="29">
        <v>0</v>
      </c>
      <c r="N747" s="29">
        <v>0</v>
      </c>
      <c r="O747" s="253" t="s">
        <v>1377</v>
      </c>
    </row>
    <row r="748" spans="1:15" ht="75" x14ac:dyDescent="0.25">
      <c r="A748" s="375"/>
      <c r="B748" s="363"/>
      <c r="C748" s="12" t="s">
        <v>1378</v>
      </c>
      <c r="D748" s="29"/>
      <c r="E748" s="312">
        <v>3100</v>
      </c>
      <c r="F748" s="312">
        <v>0</v>
      </c>
      <c r="G748" s="312">
        <v>3100</v>
      </c>
      <c r="H748" s="312">
        <v>3100</v>
      </c>
      <c r="I748" s="312">
        <v>0</v>
      </c>
      <c r="J748" s="312">
        <v>0</v>
      </c>
      <c r="K748" s="312">
        <v>0</v>
      </c>
      <c r="L748" s="312">
        <v>0</v>
      </c>
      <c r="M748" s="62">
        <v>0</v>
      </c>
      <c r="N748" s="62">
        <v>0</v>
      </c>
      <c r="O748" s="253" t="s">
        <v>1379</v>
      </c>
    </row>
    <row r="749" spans="1:15" ht="300.75" thickBot="1" x14ac:dyDescent="0.3">
      <c r="A749" s="376"/>
      <c r="B749" s="377"/>
      <c r="C749" s="49" t="s">
        <v>1380</v>
      </c>
      <c r="D749" s="18"/>
      <c r="E749" s="309">
        <v>5026.4409999999998</v>
      </c>
      <c r="F749" s="309">
        <v>0</v>
      </c>
      <c r="G749" s="309">
        <v>5026.4409999999998</v>
      </c>
      <c r="H749" s="309">
        <v>5026.4409999999998</v>
      </c>
      <c r="I749" s="309">
        <v>0</v>
      </c>
      <c r="J749" s="309">
        <v>0</v>
      </c>
      <c r="K749" s="309">
        <v>0</v>
      </c>
      <c r="L749" s="309">
        <v>4993.1000000000004</v>
      </c>
      <c r="M749" s="63">
        <v>0</v>
      </c>
      <c r="N749" s="63">
        <v>100</v>
      </c>
      <c r="O749" s="254" t="s">
        <v>1381</v>
      </c>
    </row>
    <row r="750" spans="1:15" ht="90" x14ac:dyDescent="0.25">
      <c r="A750" s="378" t="s">
        <v>1382</v>
      </c>
      <c r="B750" s="362" t="s">
        <v>141</v>
      </c>
      <c r="C750" s="280" t="s">
        <v>1383</v>
      </c>
      <c r="D750" s="141">
        <v>2019</v>
      </c>
      <c r="E750" s="308">
        <v>44.174999999999997</v>
      </c>
      <c r="F750" s="308">
        <v>0</v>
      </c>
      <c r="G750" s="308">
        <v>44.174999999999997</v>
      </c>
      <c r="H750" s="308">
        <v>44.174999999999997</v>
      </c>
      <c r="I750" s="308">
        <v>0</v>
      </c>
      <c r="J750" s="308">
        <v>0</v>
      </c>
      <c r="K750" s="308">
        <v>0</v>
      </c>
      <c r="L750" s="308">
        <v>0</v>
      </c>
      <c r="M750" s="32">
        <v>0</v>
      </c>
      <c r="N750" s="32">
        <v>0</v>
      </c>
      <c r="O750" s="251" t="s">
        <v>2467</v>
      </c>
    </row>
    <row r="751" spans="1:15" ht="60" x14ac:dyDescent="0.25">
      <c r="A751" s="375"/>
      <c r="B751" s="363"/>
      <c r="C751" s="123" t="s">
        <v>1384</v>
      </c>
      <c r="D751" s="131">
        <v>2019</v>
      </c>
      <c r="E751" s="312">
        <v>467.96499999999997</v>
      </c>
      <c r="F751" s="312">
        <v>0</v>
      </c>
      <c r="G751" s="312">
        <v>467.96499999999997</v>
      </c>
      <c r="H751" s="312">
        <v>467.96499999999997</v>
      </c>
      <c r="I751" s="312">
        <v>0</v>
      </c>
      <c r="J751" s="312">
        <v>0</v>
      </c>
      <c r="K751" s="312">
        <v>0</v>
      </c>
      <c r="L751" s="312">
        <v>0</v>
      </c>
      <c r="M751" s="29">
        <v>0</v>
      </c>
      <c r="N751" s="29">
        <v>0</v>
      </c>
      <c r="O751" s="252" t="s">
        <v>2467</v>
      </c>
    </row>
    <row r="752" spans="1:15" ht="90" x14ac:dyDescent="0.25">
      <c r="A752" s="375"/>
      <c r="B752" s="363"/>
      <c r="C752" s="123" t="s">
        <v>1385</v>
      </c>
      <c r="D752" s="131">
        <v>2019</v>
      </c>
      <c r="E752" s="312">
        <v>46.271999999999998</v>
      </c>
      <c r="F752" s="312">
        <v>0</v>
      </c>
      <c r="G752" s="312">
        <v>46.271999999999998</v>
      </c>
      <c r="H752" s="312">
        <v>46.271999999999998</v>
      </c>
      <c r="I752" s="312">
        <v>0</v>
      </c>
      <c r="J752" s="312">
        <v>0</v>
      </c>
      <c r="K752" s="312">
        <v>0</v>
      </c>
      <c r="L752" s="312">
        <v>0</v>
      </c>
      <c r="M752" s="29">
        <v>0</v>
      </c>
      <c r="N752" s="29">
        <v>0</v>
      </c>
      <c r="O752" s="252" t="s">
        <v>2467</v>
      </c>
    </row>
    <row r="753" spans="1:15" ht="60" x14ac:dyDescent="0.25">
      <c r="A753" s="375"/>
      <c r="B753" s="363"/>
      <c r="C753" s="123" t="s">
        <v>1386</v>
      </c>
      <c r="D753" s="131">
        <v>2019</v>
      </c>
      <c r="E753" s="312">
        <v>533.51900000000001</v>
      </c>
      <c r="F753" s="312">
        <v>0</v>
      </c>
      <c r="G753" s="312">
        <v>533.51900000000001</v>
      </c>
      <c r="H753" s="312">
        <v>533.51900000000001</v>
      </c>
      <c r="I753" s="312">
        <v>0</v>
      </c>
      <c r="J753" s="312">
        <v>0</v>
      </c>
      <c r="K753" s="312">
        <v>0</v>
      </c>
      <c r="L753" s="312">
        <v>0</v>
      </c>
      <c r="M753" s="29">
        <v>0</v>
      </c>
      <c r="N753" s="29">
        <v>0</v>
      </c>
      <c r="O753" s="252" t="s">
        <v>2467</v>
      </c>
    </row>
    <row r="754" spans="1:15" ht="75" x14ac:dyDescent="0.25">
      <c r="A754" s="375"/>
      <c r="B754" s="363"/>
      <c r="C754" s="123" t="s">
        <v>1387</v>
      </c>
      <c r="D754" s="131">
        <v>2019</v>
      </c>
      <c r="E754" s="312">
        <v>34.298000000000002</v>
      </c>
      <c r="F754" s="312">
        <v>0</v>
      </c>
      <c r="G754" s="312">
        <v>34.298000000000002</v>
      </c>
      <c r="H754" s="312">
        <v>34.298000000000002</v>
      </c>
      <c r="I754" s="312">
        <v>0</v>
      </c>
      <c r="J754" s="312">
        <v>0</v>
      </c>
      <c r="K754" s="312">
        <v>0</v>
      </c>
      <c r="L754" s="312">
        <v>0</v>
      </c>
      <c r="M754" s="29">
        <v>0</v>
      </c>
      <c r="N754" s="29">
        <v>0</v>
      </c>
      <c r="O754" s="252" t="s">
        <v>2467</v>
      </c>
    </row>
    <row r="755" spans="1:15" ht="45" x14ac:dyDescent="0.25">
      <c r="A755" s="375"/>
      <c r="B755" s="363"/>
      <c r="C755" s="123" t="s">
        <v>1388</v>
      </c>
      <c r="D755" s="131">
        <v>2019</v>
      </c>
      <c r="E755" s="312">
        <v>188.69800000000001</v>
      </c>
      <c r="F755" s="312">
        <v>0</v>
      </c>
      <c r="G755" s="312">
        <v>188.69800000000001</v>
      </c>
      <c r="H755" s="312">
        <v>188.69800000000001</v>
      </c>
      <c r="I755" s="312">
        <v>0</v>
      </c>
      <c r="J755" s="312">
        <v>0</v>
      </c>
      <c r="K755" s="312">
        <v>0</v>
      </c>
      <c r="L755" s="312">
        <v>0</v>
      </c>
      <c r="M755" s="29">
        <v>0</v>
      </c>
      <c r="N755" s="29">
        <v>0</v>
      </c>
      <c r="O755" s="252" t="s">
        <v>2467</v>
      </c>
    </row>
    <row r="756" spans="1:15" ht="45" x14ac:dyDescent="0.25">
      <c r="A756" s="375"/>
      <c r="B756" s="363"/>
      <c r="C756" s="123" t="s">
        <v>1389</v>
      </c>
      <c r="D756" s="131">
        <v>2019</v>
      </c>
      <c r="E756" s="312">
        <v>1495</v>
      </c>
      <c r="F756" s="312">
        <v>0</v>
      </c>
      <c r="G756" s="312">
        <v>1495</v>
      </c>
      <c r="H756" s="312">
        <v>1495</v>
      </c>
      <c r="I756" s="312">
        <v>0</v>
      </c>
      <c r="J756" s="312">
        <v>0</v>
      </c>
      <c r="K756" s="312">
        <v>0</v>
      </c>
      <c r="L756" s="312">
        <v>0</v>
      </c>
      <c r="M756" s="29">
        <v>0</v>
      </c>
      <c r="N756" s="29">
        <v>0</v>
      </c>
      <c r="O756" s="252" t="s">
        <v>2467</v>
      </c>
    </row>
    <row r="757" spans="1:15" ht="30" x14ac:dyDescent="0.25">
      <c r="A757" s="375"/>
      <c r="B757" s="363"/>
      <c r="C757" s="123" t="s">
        <v>1390</v>
      </c>
      <c r="D757" s="131">
        <v>2019</v>
      </c>
      <c r="E757" s="312">
        <v>199</v>
      </c>
      <c r="F757" s="312">
        <v>0</v>
      </c>
      <c r="G757" s="312">
        <v>199</v>
      </c>
      <c r="H757" s="312">
        <v>199</v>
      </c>
      <c r="I757" s="312">
        <v>0</v>
      </c>
      <c r="J757" s="312">
        <v>0</v>
      </c>
      <c r="K757" s="312">
        <v>0</v>
      </c>
      <c r="L757" s="312">
        <v>0</v>
      </c>
      <c r="M757" s="29">
        <v>0</v>
      </c>
      <c r="N757" s="29">
        <v>0</v>
      </c>
      <c r="O757" s="252" t="s">
        <v>2467</v>
      </c>
    </row>
    <row r="758" spans="1:15" ht="90" x14ac:dyDescent="0.25">
      <c r="A758" s="375"/>
      <c r="B758" s="363"/>
      <c r="C758" s="123" t="s">
        <v>1391</v>
      </c>
      <c r="D758" s="131">
        <v>2019</v>
      </c>
      <c r="E758" s="312">
        <v>74.262</v>
      </c>
      <c r="F758" s="312">
        <v>0</v>
      </c>
      <c r="G758" s="312">
        <v>74.262</v>
      </c>
      <c r="H758" s="312">
        <v>74.262</v>
      </c>
      <c r="I758" s="312">
        <v>0</v>
      </c>
      <c r="J758" s="312">
        <v>0</v>
      </c>
      <c r="K758" s="312">
        <v>0</v>
      </c>
      <c r="L758" s="312">
        <v>0</v>
      </c>
      <c r="M758" s="29">
        <v>0</v>
      </c>
      <c r="N758" s="29">
        <v>0</v>
      </c>
      <c r="O758" s="252" t="s">
        <v>2467</v>
      </c>
    </row>
    <row r="759" spans="1:15" ht="30" x14ac:dyDescent="0.25">
      <c r="A759" s="375"/>
      <c r="B759" s="363"/>
      <c r="C759" s="123" t="s">
        <v>1392</v>
      </c>
      <c r="D759" s="131">
        <v>2019</v>
      </c>
      <c r="E759" s="312">
        <v>98</v>
      </c>
      <c r="F759" s="312">
        <v>0</v>
      </c>
      <c r="G759" s="312">
        <v>98</v>
      </c>
      <c r="H759" s="312">
        <v>98</v>
      </c>
      <c r="I759" s="312">
        <v>0</v>
      </c>
      <c r="J759" s="312">
        <v>0</v>
      </c>
      <c r="K759" s="312">
        <v>0</v>
      </c>
      <c r="L759" s="312">
        <v>0</v>
      </c>
      <c r="M759" s="29">
        <v>0</v>
      </c>
      <c r="N759" s="29">
        <v>0</v>
      </c>
      <c r="O759" s="252" t="s">
        <v>2467</v>
      </c>
    </row>
    <row r="760" spans="1:15" ht="30" x14ac:dyDescent="0.25">
      <c r="A760" s="375"/>
      <c r="B760" s="363"/>
      <c r="C760" s="123" t="s">
        <v>1393</v>
      </c>
      <c r="D760" s="131">
        <v>2019</v>
      </c>
      <c r="E760" s="312">
        <v>105</v>
      </c>
      <c r="F760" s="312">
        <v>0</v>
      </c>
      <c r="G760" s="312">
        <v>105</v>
      </c>
      <c r="H760" s="312">
        <v>105</v>
      </c>
      <c r="I760" s="312">
        <v>0</v>
      </c>
      <c r="J760" s="312">
        <v>0</v>
      </c>
      <c r="K760" s="312">
        <v>0</v>
      </c>
      <c r="L760" s="312">
        <v>0</v>
      </c>
      <c r="M760" s="29">
        <v>0</v>
      </c>
      <c r="N760" s="29">
        <v>0</v>
      </c>
      <c r="O760" s="252" t="s">
        <v>2467</v>
      </c>
    </row>
    <row r="761" spans="1:15" ht="30" x14ac:dyDescent="0.25">
      <c r="A761" s="375"/>
      <c r="B761" s="363"/>
      <c r="C761" s="123" t="s">
        <v>1394</v>
      </c>
      <c r="D761" s="131">
        <v>2019</v>
      </c>
      <c r="E761" s="312">
        <v>198</v>
      </c>
      <c r="F761" s="312">
        <v>0</v>
      </c>
      <c r="G761" s="312">
        <v>198</v>
      </c>
      <c r="H761" s="312">
        <v>198</v>
      </c>
      <c r="I761" s="312">
        <v>0</v>
      </c>
      <c r="J761" s="312">
        <v>0</v>
      </c>
      <c r="K761" s="312">
        <v>0</v>
      </c>
      <c r="L761" s="312">
        <v>0</v>
      </c>
      <c r="M761" s="29">
        <v>0</v>
      </c>
      <c r="N761" s="29">
        <v>0</v>
      </c>
      <c r="O761" s="252" t="s">
        <v>2467</v>
      </c>
    </row>
    <row r="762" spans="1:15" ht="30" x14ac:dyDescent="0.25">
      <c r="A762" s="375"/>
      <c r="B762" s="363"/>
      <c r="C762" s="123" t="s">
        <v>1395</v>
      </c>
      <c r="D762" s="131">
        <v>2019</v>
      </c>
      <c r="E762" s="312">
        <v>198.04900000000001</v>
      </c>
      <c r="F762" s="312">
        <v>0</v>
      </c>
      <c r="G762" s="312">
        <v>198.04900000000001</v>
      </c>
      <c r="H762" s="312">
        <v>198.04900000000001</v>
      </c>
      <c r="I762" s="312">
        <v>0</v>
      </c>
      <c r="J762" s="312">
        <v>0</v>
      </c>
      <c r="K762" s="312">
        <v>0</v>
      </c>
      <c r="L762" s="312">
        <v>0</v>
      </c>
      <c r="M762" s="29">
        <v>0</v>
      </c>
      <c r="N762" s="29">
        <v>0</v>
      </c>
      <c r="O762" s="252" t="s">
        <v>2467</v>
      </c>
    </row>
    <row r="763" spans="1:15" x14ac:dyDescent="0.25">
      <c r="A763" s="375"/>
      <c r="B763" s="363"/>
      <c r="C763" s="123" t="s">
        <v>1396</v>
      </c>
      <c r="D763" s="131">
        <v>2019</v>
      </c>
      <c r="E763" s="312">
        <v>45</v>
      </c>
      <c r="F763" s="312">
        <v>0</v>
      </c>
      <c r="G763" s="312">
        <v>45</v>
      </c>
      <c r="H763" s="312">
        <v>45</v>
      </c>
      <c r="I763" s="312">
        <v>0</v>
      </c>
      <c r="J763" s="312">
        <v>0</v>
      </c>
      <c r="K763" s="312">
        <v>0</v>
      </c>
      <c r="L763" s="312">
        <v>0</v>
      </c>
      <c r="M763" s="29">
        <v>0</v>
      </c>
      <c r="N763" s="29">
        <v>0</v>
      </c>
      <c r="O763" s="252" t="s">
        <v>2467</v>
      </c>
    </row>
    <row r="764" spans="1:15" ht="45" x14ac:dyDescent="0.25">
      <c r="A764" s="375"/>
      <c r="B764" s="363"/>
      <c r="C764" s="123" t="s">
        <v>1397</v>
      </c>
      <c r="D764" s="131">
        <v>2019</v>
      </c>
      <c r="E764" s="312">
        <v>199</v>
      </c>
      <c r="F764" s="312">
        <v>0</v>
      </c>
      <c r="G764" s="312">
        <v>199</v>
      </c>
      <c r="H764" s="312">
        <v>199</v>
      </c>
      <c r="I764" s="312">
        <v>0</v>
      </c>
      <c r="J764" s="312">
        <v>0</v>
      </c>
      <c r="K764" s="312">
        <v>0</v>
      </c>
      <c r="L764" s="312">
        <v>0</v>
      </c>
      <c r="M764" s="29">
        <v>0</v>
      </c>
      <c r="N764" s="29">
        <v>0</v>
      </c>
      <c r="O764" s="252" t="s">
        <v>2467</v>
      </c>
    </row>
    <row r="765" spans="1:15" ht="30" x14ac:dyDescent="0.25">
      <c r="A765" s="375"/>
      <c r="B765" s="363"/>
      <c r="C765" s="123" t="s">
        <v>1398</v>
      </c>
      <c r="D765" s="131">
        <v>2019</v>
      </c>
      <c r="E765" s="312">
        <v>196.97</v>
      </c>
      <c r="F765" s="312">
        <v>0</v>
      </c>
      <c r="G765" s="312">
        <v>196.97</v>
      </c>
      <c r="H765" s="312">
        <v>196.97</v>
      </c>
      <c r="I765" s="312">
        <v>0</v>
      </c>
      <c r="J765" s="312">
        <v>0</v>
      </c>
      <c r="K765" s="312">
        <v>0</v>
      </c>
      <c r="L765" s="312">
        <v>0</v>
      </c>
      <c r="M765" s="29">
        <v>0</v>
      </c>
      <c r="N765" s="29">
        <v>0</v>
      </c>
      <c r="O765" s="252" t="s">
        <v>2467</v>
      </c>
    </row>
    <row r="766" spans="1:15" ht="30" x14ac:dyDescent="0.25">
      <c r="A766" s="375"/>
      <c r="B766" s="363"/>
      <c r="C766" s="123" t="s">
        <v>1399</v>
      </c>
      <c r="D766" s="131">
        <v>2019</v>
      </c>
      <c r="E766" s="312">
        <v>62.496000000000002</v>
      </c>
      <c r="F766" s="312">
        <v>0</v>
      </c>
      <c r="G766" s="312">
        <v>62.496000000000002</v>
      </c>
      <c r="H766" s="312">
        <v>62.496000000000002</v>
      </c>
      <c r="I766" s="312">
        <v>0</v>
      </c>
      <c r="J766" s="312">
        <v>0</v>
      </c>
      <c r="K766" s="312">
        <v>0</v>
      </c>
      <c r="L766" s="312">
        <v>0</v>
      </c>
      <c r="M766" s="29">
        <v>0</v>
      </c>
      <c r="N766" s="29">
        <v>0</v>
      </c>
      <c r="O766" s="252" t="s">
        <v>2467</v>
      </c>
    </row>
    <row r="767" spans="1:15" ht="45.75" thickBot="1" x14ac:dyDescent="0.3">
      <c r="A767" s="376"/>
      <c r="B767" s="377"/>
      <c r="C767" s="281" t="s">
        <v>1400</v>
      </c>
      <c r="D767" s="132">
        <v>2019</v>
      </c>
      <c r="E767" s="309">
        <v>1492.03</v>
      </c>
      <c r="F767" s="309">
        <v>0</v>
      </c>
      <c r="G767" s="309">
        <v>1492.03</v>
      </c>
      <c r="H767" s="309">
        <v>1492.03</v>
      </c>
      <c r="I767" s="309">
        <v>0</v>
      </c>
      <c r="J767" s="309">
        <v>0</v>
      </c>
      <c r="K767" s="309">
        <v>0</v>
      </c>
      <c r="L767" s="309">
        <v>0</v>
      </c>
      <c r="M767" s="18">
        <v>0</v>
      </c>
      <c r="N767" s="18">
        <v>0</v>
      </c>
      <c r="O767" s="255" t="s">
        <v>2467</v>
      </c>
    </row>
    <row r="768" spans="1:15" ht="120" x14ac:dyDescent="0.25">
      <c r="A768" s="378" t="s">
        <v>1401</v>
      </c>
      <c r="B768" s="398" t="s">
        <v>141</v>
      </c>
      <c r="C768" s="16" t="s">
        <v>1402</v>
      </c>
      <c r="D768" s="32">
        <v>2020</v>
      </c>
      <c r="E768" s="313">
        <v>40</v>
      </c>
      <c r="F768" s="313">
        <v>40</v>
      </c>
      <c r="G768" s="313">
        <f>SUM(H768:J768)</f>
        <v>40</v>
      </c>
      <c r="H768" s="313">
        <v>40</v>
      </c>
      <c r="I768" s="308">
        <v>0</v>
      </c>
      <c r="J768" s="308">
        <v>0</v>
      </c>
      <c r="K768" s="308">
        <v>0</v>
      </c>
      <c r="L768" s="308">
        <v>0</v>
      </c>
      <c r="M768" s="32">
        <v>0</v>
      </c>
      <c r="N768" s="32">
        <v>0</v>
      </c>
      <c r="O768" s="251" t="s">
        <v>2467</v>
      </c>
    </row>
    <row r="769" spans="1:15" ht="120" x14ac:dyDescent="0.25">
      <c r="A769" s="375"/>
      <c r="B769" s="399"/>
      <c r="C769" s="13" t="s">
        <v>1403</v>
      </c>
      <c r="D769" s="29">
        <v>2020</v>
      </c>
      <c r="E769" s="306">
        <v>40</v>
      </c>
      <c r="F769" s="306">
        <v>40</v>
      </c>
      <c r="G769" s="306">
        <f t="shared" ref="G769:G778" si="13">SUM(H769:J769)</f>
        <v>40</v>
      </c>
      <c r="H769" s="306">
        <v>40</v>
      </c>
      <c r="I769" s="312">
        <v>0</v>
      </c>
      <c r="J769" s="312">
        <v>0</v>
      </c>
      <c r="K769" s="312">
        <v>0</v>
      </c>
      <c r="L769" s="312">
        <v>0</v>
      </c>
      <c r="M769" s="29">
        <v>0</v>
      </c>
      <c r="N769" s="29">
        <v>0</v>
      </c>
      <c r="O769" s="252" t="s">
        <v>2467</v>
      </c>
    </row>
    <row r="770" spans="1:15" ht="135" x14ac:dyDescent="0.25">
      <c r="A770" s="375"/>
      <c r="B770" s="399"/>
      <c r="C770" s="13" t="s">
        <v>1404</v>
      </c>
      <c r="D770" s="29">
        <v>2020</v>
      </c>
      <c r="E770" s="306">
        <v>40</v>
      </c>
      <c r="F770" s="306">
        <v>40</v>
      </c>
      <c r="G770" s="306">
        <f t="shared" si="13"/>
        <v>40</v>
      </c>
      <c r="H770" s="306">
        <v>40</v>
      </c>
      <c r="I770" s="312">
        <v>0</v>
      </c>
      <c r="J770" s="312">
        <v>0</v>
      </c>
      <c r="K770" s="312">
        <v>0</v>
      </c>
      <c r="L770" s="312">
        <v>0</v>
      </c>
      <c r="M770" s="29">
        <v>0</v>
      </c>
      <c r="N770" s="29">
        <v>0</v>
      </c>
      <c r="O770" s="252" t="s">
        <v>2467</v>
      </c>
    </row>
    <row r="771" spans="1:15" ht="135" x14ac:dyDescent="0.25">
      <c r="A771" s="375"/>
      <c r="B771" s="399"/>
      <c r="C771" s="13" t="s">
        <v>1405</v>
      </c>
      <c r="D771" s="29">
        <v>2020</v>
      </c>
      <c r="E771" s="306">
        <v>40</v>
      </c>
      <c r="F771" s="306">
        <v>40</v>
      </c>
      <c r="G771" s="306">
        <f t="shared" si="13"/>
        <v>40</v>
      </c>
      <c r="H771" s="306">
        <v>40</v>
      </c>
      <c r="I771" s="312">
        <v>0</v>
      </c>
      <c r="J771" s="312">
        <v>0</v>
      </c>
      <c r="K771" s="312">
        <v>0</v>
      </c>
      <c r="L771" s="312">
        <v>0</v>
      </c>
      <c r="M771" s="29">
        <v>0</v>
      </c>
      <c r="N771" s="29">
        <v>0</v>
      </c>
      <c r="O771" s="252" t="s">
        <v>2467</v>
      </c>
    </row>
    <row r="772" spans="1:15" ht="120" x14ac:dyDescent="0.25">
      <c r="A772" s="375"/>
      <c r="B772" s="399"/>
      <c r="C772" s="13" t="s">
        <v>1406</v>
      </c>
      <c r="D772" s="29">
        <v>2020</v>
      </c>
      <c r="E772" s="306">
        <v>40</v>
      </c>
      <c r="F772" s="306">
        <v>40</v>
      </c>
      <c r="G772" s="306">
        <f t="shared" si="13"/>
        <v>40</v>
      </c>
      <c r="H772" s="306">
        <v>40</v>
      </c>
      <c r="I772" s="312">
        <v>0</v>
      </c>
      <c r="J772" s="312">
        <v>0</v>
      </c>
      <c r="K772" s="312">
        <v>0</v>
      </c>
      <c r="L772" s="312">
        <v>0</v>
      </c>
      <c r="M772" s="29">
        <v>0</v>
      </c>
      <c r="N772" s="29">
        <v>0</v>
      </c>
      <c r="O772" s="252" t="s">
        <v>2467</v>
      </c>
    </row>
    <row r="773" spans="1:15" ht="105" x14ac:dyDescent="0.25">
      <c r="A773" s="375"/>
      <c r="B773" s="399"/>
      <c r="C773" s="13" t="s">
        <v>1407</v>
      </c>
      <c r="D773" s="29">
        <v>2020</v>
      </c>
      <c r="E773" s="306">
        <v>40</v>
      </c>
      <c r="F773" s="306">
        <v>40</v>
      </c>
      <c r="G773" s="306">
        <f t="shared" si="13"/>
        <v>40</v>
      </c>
      <c r="H773" s="306">
        <v>40</v>
      </c>
      <c r="I773" s="312">
        <v>0</v>
      </c>
      <c r="J773" s="312">
        <v>0</v>
      </c>
      <c r="K773" s="312">
        <v>0</v>
      </c>
      <c r="L773" s="312">
        <v>0</v>
      </c>
      <c r="M773" s="29">
        <v>0</v>
      </c>
      <c r="N773" s="29">
        <v>0</v>
      </c>
      <c r="O773" s="252" t="s">
        <v>2467</v>
      </c>
    </row>
    <row r="774" spans="1:15" ht="135" x14ac:dyDescent="0.25">
      <c r="A774" s="375"/>
      <c r="B774" s="399"/>
      <c r="C774" s="13" t="s">
        <v>1408</v>
      </c>
      <c r="D774" s="29">
        <v>2020</v>
      </c>
      <c r="E774" s="306">
        <v>40</v>
      </c>
      <c r="F774" s="306">
        <v>40</v>
      </c>
      <c r="G774" s="306">
        <f t="shared" si="13"/>
        <v>40</v>
      </c>
      <c r="H774" s="306">
        <v>40</v>
      </c>
      <c r="I774" s="312">
        <v>0</v>
      </c>
      <c r="J774" s="312">
        <v>0</v>
      </c>
      <c r="K774" s="312">
        <v>0</v>
      </c>
      <c r="L774" s="312">
        <v>0</v>
      </c>
      <c r="M774" s="29">
        <v>0</v>
      </c>
      <c r="N774" s="29">
        <v>0</v>
      </c>
      <c r="O774" s="252" t="s">
        <v>2467</v>
      </c>
    </row>
    <row r="775" spans="1:15" ht="120" x14ac:dyDescent="0.25">
      <c r="A775" s="375"/>
      <c r="B775" s="399"/>
      <c r="C775" s="13" t="s">
        <v>1409</v>
      </c>
      <c r="D775" s="29">
        <v>2020</v>
      </c>
      <c r="E775" s="306">
        <v>40</v>
      </c>
      <c r="F775" s="306">
        <v>40</v>
      </c>
      <c r="G775" s="306">
        <f t="shared" si="13"/>
        <v>40</v>
      </c>
      <c r="H775" s="306">
        <v>40</v>
      </c>
      <c r="I775" s="312">
        <v>0</v>
      </c>
      <c r="J775" s="312">
        <v>0</v>
      </c>
      <c r="K775" s="312">
        <v>0</v>
      </c>
      <c r="L775" s="312">
        <v>0</v>
      </c>
      <c r="M775" s="29">
        <v>0</v>
      </c>
      <c r="N775" s="29">
        <v>0</v>
      </c>
      <c r="O775" s="252" t="s">
        <v>2467</v>
      </c>
    </row>
    <row r="776" spans="1:15" ht="120" x14ac:dyDescent="0.25">
      <c r="A776" s="375"/>
      <c r="B776" s="399"/>
      <c r="C776" s="13" t="s">
        <v>1410</v>
      </c>
      <c r="D776" s="29">
        <v>2020</v>
      </c>
      <c r="E776" s="306">
        <v>40</v>
      </c>
      <c r="F776" s="306">
        <v>40</v>
      </c>
      <c r="G776" s="306">
        <f t="shared" si="13"/>
        <v>40</v>
      </c>
      <c r="H776" s="306">
        <v>40</v>
      </c>
      <c r="I776" s="312">
        <v>0</v>
      </c>
      <c r="J776" s="312">
        <v>0</v>
      </c>
      <c r="K776" s="312">
        <v>0</v>
      </c>
      <c r="L776" s="312">
        <v>0</v>
      </c>
      <c r="M776" s="29">
        <v>0</v>
      </c>
      <c r="N776" s="29">
        <v>0</v>
      </c>
      <c r="O776" s="252" t="s">
        <v>2467</v>
      </c>
    </row>
    <row r="777" spans="1:15" ht="30" x14ac:dyDescent="0.25">
      <c r="A777" s="375"/>
      <c r="B777" s="399"/>
      <c r="C777" s="13" t="s">
        <v>1411</v>
      </c>
      <c r="D777" s="29">
        <v>2020</v>
      </c>
      <c r="E777" s="306">
        <v>464.00655</v>
      </c>
      <c r="F777" s="306">
        <v>464.00655</v>
      </c>
      <c r="G777" s="306">
        <f t="shared" si="13"/>
        <v>464.00655</v>
      </c>
      <c r="H777" s="306">
        <v>464.00655</v>
      </c>
      <c r="I777" s="312">
        <f t="shared" ref="I777:N777" si="14">SUM(I768:I776)</f>
        <v>0</v>
      </c>
      <c r="J777" s="312">
        <f t="shared" si="14"/>
        <v>0</v>
      </c>
      <c r="K777" s="312">
        <f t="shared" si="14"/>
        <v>0</v>
      </c>
      <c r="L777" s="312">
        <f t="shared" si="14"/>
        <v>0</v>
      </c>
      <c r="M777" s="29">
        <f t="shared" si="14"/>
        <v>0</v>
      </c>
      <c r="N777" s="29">
        <f t="shared" si="14"/>
        <v>0</v>
      </c>
      <c r="O777" s="252" t="s">
        <v>2467</v>
      </c>
    </row>
    <row r="778" spans="1:15" ht="105" x14ac:dyDescent="0.25">
      <c r="A778" s="375"/>
      <c r="B778" s="366"/>
      <c r="C778" s="12" t="s">
        <v>1412</v>
      </c>
      <c r="D778" s="29">
        <v>2020</v>
      </c>
      <c r="E778" s="312">
        <v>675.99345000000005</v>
      </c>
      <c r="F778" s="312">
        <v>675.99345000000005</v>
      </c>
      <c r="G778" s="306">
        <f t="shared" si="13"/>
        <v>675.99345000000005</v>
      </c>
      <c r="H778" s="312">
        <v>675.99345000000005</v>
      </c>
      <c r="I778" s="312">
        <f t="shared" ref="I778:N778" si="15">SUM(I768:I777)</f>
        <v>0</v>
      </c>
      <c r="J778" s="312">
        <f t="shared" si="15"/>
        <v>0</v>
      </c>
      <c r="K778" s="312">
        <f t="shared" si="15"/>
        <v>0</v>
      </c>
      <c r="L778" s="312">
        <f t="shared" si="15"/>
        <v>0</v>
      </c>
      <c r="M778" s="29">
        <f t="shared" si="15"/>
        <v>0</v>
      </c>
      <c r="N778" s="29">
        <f t="shared" si="15"/>
        <v>0</v>
      </c>
      <c r="O778" s="252" t="s">
        <v>2467</v>
      </c>
    </row>
    <row r="779" spans="1:15" ht="105" x14ac:dyDescent="0.25">
      <c r="A779" s="375"/>
      <c r="B779" s="363" t="s">
        <v>2632</v>
      </c>
      <c r="C779" s="12" t="s">
        <v>1412</v>
      </c>
      <c r="D779" s="29" t="s">
        <v>2479</v>
      </c>
      <c r="E779" s="306">
        <v>100</v>
      </c>
      <c r="F779" s="306">
        <v>100</v>
      </c>
      <c r="G779" s="306">
        <v>100</v>
      </c>
      <c r="H779" s="306">
        <v>100</v>
      </c>
      <c r="I779" s="312">
        <f t="shared" ref="I779:N779" si="16">SUM(I770:I778)</f>
        <v>0</v>
      </c>
      <c r="J779" s="312">
        <f t="shared" si="16"/>
        <v>0</v>
      </c>
      <c r="K779" s="312">
        <f t="shared" si="16"/>
        <v>0</v>
      </c>
      <c r="L779" s="312">
        <f t="shared" si="16"/>
        <v>0</v>
      </c>
      <c r="M779" s="29">
        <f t="shared" si="16"/>
        <v>0</v>
      </c>
      <c r="N779" s="29">
        <f t="shared" si="16"/>
        <v>0</v>
      </c>
      <c r="O779" s="229" t="s">
        <v>2467</v>
      </c>
    </row>
    <row r="780" spans="1:15" ht="75" x14ac:dyDescent="0.25">
      <c r="A780" s="375"/>
      <c r="B780" s="363"/>
      <c r="C780" s="12" t="s">
        <v>1413</v>
      </c>
      <c r="D780" s="29" t="s">
        <v>2479</v>
      </c>
      <c r="E780" s="306">
        <v>454.5</v>
      </c>
      <c r="F780" s="306">
        <v>454.5</v>
      </c>
      <c r="G780" s="306">
        <v>454.5</v>
      </c>
      <c r="H780" s="306">
        <v>450</v>
      </c>
      <c r="I780" s="306">
        <v>4.5</v>
      </c>
      <c r="J780" s="312">
        <v>0</v>
      </c>
      <c r="K780" s="306">
        <v>175.73559000000003</v>
      </c>
      <c r="L780" s="306">
        <v>175.73559000000003</v>
      </c>
      <c r="M780" s="131">
        <v>0</v>
      </c>
      <c r="N780" s="131">
        <v>95</v>
      </c>
      <c r="O780" s="229" t="s">
        <v>2467</v>
      </c>
    </row>
    <row r="781" spans="1:15" ht="75" x14ac:dyDescent="0.25">
      <c r="A781" s="375"/>
      <c r="B781" s="363"/>
      <c r="C781" s="12" t="s">
        <v>1414</v>
      </c>
      <c r="D781" s="29" t="s">
        <v>2479</v>
      </c>
      <c r="E781" s="306">
        <v>672.16</v>
      </c>
      <c r="F781" s="306">
        <v>672.16</v>
      </c>
      <c r="G781" s="306">
        <v>672.16</v>
      </c>
      <c r="H781" s="306">
        <v>665.5</v>
      </c>
      <c r="I781" s="306">
        <v>6.66</v>
      </c>
      <c r="J781" s="312">
        <v>0</v>
      </c>
      <c r="K781" s="317">
        <f>4.47631+2.04338+0.0601</f>
        <v>6.57979</v>
      </c>
      <c r="L781" s="306">
        <v>0</v>
      </c>
      <c r="M781" s="131">
        <v>0</v>
      </c>
      <c r="N781" s="131">
        <v>90</v>
      </c>
      <c r="O781" s="229" t="s">
        <v>2467</v>
      </c>
    </row>
    <row r="782" spans="1:15" ht="150" x14ac:dyDescent="0.25">
      <c r="A782" s="375"/>
      <c r="B782" s="363"/>
      <c r="C782" s="12" t="s">
        <v>1415</v>
      </c>
      <c r="D782" s="29" t="s">
        <v>2479</v>
      </c>
      <c r="E782" s="306">
        <v>1179.68</v>
      </c>
      <c r="F782" s="306">
        <v>1179.68</v>
      </c>
      <c r="G782" s="306">
        <v>1179.68</v>
      </c>
      <c r="H782" s="306">
        <v>1168</v>
      </c>
      <c r="I782" s="306">
        <v>11.68</v>
      </c>
      <c r="J782" s="312">
        <v>0</v>
      </c>
      <c r="K782" s="306">
        <v>519.79052000000001</v>
      </c>
      <c r="L782" s="306">
        <v>519.79052000000001</v>
      </c>
      <c r="M782" s="131">
        <v>0</v>
      </c>
      <c r="N782" s="131">
        <v>100</v>
      </c>
      <c r="O782" s="229" t="s">
        <v>2467</v>
      </c>
    </row>
    <row r="783" spans="1:15" ht="105" x14ac:dyDescent="0.25">
      <c r="A783" s="375"/>
      <c r="B783" s="363"/>
      <c r="C783" s="12" t="s">
        <v>1416</v>
      </c>
      <c r="D783" s="29" t="s">
        <v>2479</v>
      </c>
      <c r="E783" s="306">
        <v>2609.0709999999999</v>
      </c>
      <c r="F783" s="306">
        <v>2609.0709999999999</v>
      </c>
      <c r="G783" s="306">
        <v>2609.0709999999999</v>
      </c>
      <c r="H783" s="306">
        <v>2371.8809999999999</v>
      </c>
      <c r="I783" s="306">
        <v>237.19</v>
      </c>
      <c r="J783" s="312">
        <v>0</v>
      </c>
      <c r="K783" s="317">
        <v>5.6139999999999999</v>
      </c>
      <c r="L783" s="306">
        <v>0</v>
      </c>
      <c r="M783" s="131">
        <v>0</v>
      </c>
      <c r="N783" s="131">
        <v>0</v>
      </c>
      <c r="O783" s="229" t="s">
        <v>1417</v>
      </c>
    </row>
    <row r="784" spans="1:15" ht="120.75" thickBot="1" x14ac:dyDescent="0.3">
      <c r="A784" s="376"/>
      <c r="B784" s="377"/>
      <c r="C784" s="49" t="s">
        <v>1418</v>
      </c>
      <c r="D784" s="18" t="s">
        <v>2479</v>
      </c>
      <c r="E784" s="307">
        <v>70</v>
      </c>
      <c r="F784" s="307">
        <v>70</v>
      </c>
      <c r="G784" s="307">
        <v>70</v>
      </c>
      <c r="H784" s="307">
        <v>69.307000000000002</v>
      </c>
      <c r="I784" s="307">
        <v>0.69299999999999995</v>
      </c>
      <c r="J784" s="307">
        <v>0</v>
      </c>
      <c r="K784" s="307">
        <v>0</v>
      </c>
      <c r="L784" s="307">
        <v>0</v>
      </c>
      <c r="M784" s="132">
        <v>0</v>
      </c>
      <c r="N784" s="132">
        <v>100</v>
      </c>
      <c r="O784" s="227" t="s">
        <v>2467</v>
      </c>
    </row>
    <row r="785" spans="1:19" ht="60" x14ac:dyDescent="0.25">
      <c r="A785" s="378" t="s">
        <v>1419</v>
      </c>
      <c r="B785" s="398" t="s">
        <v>141</v>
      </c>
      <c r="C785" s="47" t="s">
        <v>1420</v>
      </c>
      <c r="D785" s="141">
        <v>2019</v>
      </c>
      <c r="E785" s="315">
        <v>1499</v>
      </c>
      <c r="F785" s="313">
        <v>0</v>
      </c>
      <c r="G785" s="315">
        <v>1499</v>
      </c>
      <c r="H785" s="315">
        <v>1499</v>
      </c>
      <c r="I785" s="313">
        <v>0</v>
      </c>
      <c r="J785" s="313">
        <v>0</v>
      </c>
      <c r="K785" s="313">
        <v>0</v>
      </c>
      <c r="L785" s="313">
        <v>0</v>
      </c>
      <c r="M785" s="141">
        <v>0</v>
      </c>
      <c r="N785" s="141">
        <v>0</v>
      </c>
      <c r="O785" s="226" t="s">
        <v>2467</v>
      </c>
    </row>
    <row r="786" spans="1:19" ht="45" x14ac:dyDescent="0.25">
      <c r="A786" s="375"/>
      <c r="B786" s="399"/>
      <c r="C786" s="12" t="s">
        <v>1421</v>
      </c>
      <c r="D786" s="131">
        <v>2019</v>
      </c>
      <c r="E786" s="316">
        <v>262.64400000000001</v>
      </c>
      <c r="F786" s="306">
        <v>0</v>
      </c>
      <c r="G786" s="316">
        <v>262.64400000000001</v>
      </c>
      <c r="H786" s="316">
        <v>262.64400000000001</v>
      </c>
      <c r="I786" s="306">
        <v>0</v>
      </c>
      <c r="J786" s="306">
        <v>0</v>
      </c>
      <c r="K786" s="306">
        <v>0</v>
      </c>
      <c r="L786" s="306">
        <v>0</v>
      </c>
      <c r="M786" s="131">
        <v>0</v>
      </c>
      <c r="N786" s="131">
        <v>0</v>
      </c>
      <c r="O786" s="229" t="s">
        <v>2467</v>
      </c>
    </row>
    <row r="787" spans="1:19" ht="75" x14ac:dyDescent="0.25">
      <c r="A787" s="375"/>
      <c r="B787" s="399"/>
      <c r="C787" s="12" t="s">
        <v>1422</v>
      </c>
      <c r="D787" s="131">
        <v>2019</v>
      </c>
      <c r="E787" s="316">
        <v>1200</v>
      </c>
      <c r="F787" s="306">
        <v>0</v>
      </c>
      <c r="G787" s="316">
        <v>1200</v>
      </c>
      <c r="H787" s="316">
        <v>1200</v>
      </c>
      <c r="I787" s="312">
        <v>0</v>
      </c>
      <c r="J787" s="312">
        <v>0</v>
      </c>
      <c r="K787" s="312">
        <v>0</v>
      </c>
      <c r="L787" s="312">
        <v>0</v>
      </c>
      <c r="M787" s="29">
        <v>0</v>
      </c>
      <c r="N787" s="29">
        <v>0</v>
      </c>
      <c r="O787" s="229" t="s">
        <v>2467</v>
      </c>
    </row>
    <row r="788" spans="1:19" ht="75" x14ac:dyDescent="0.25">
      <c r="A788" s="375"/>
      <c r="B788" s="399"/>
      <c r="C788" s="12" t="s">
        <v>1423</v>
      </c>
      <c r="D788" s="131">
        <v>2019</v>
      </c>
      <c r="E788" s="316">
        <v>1499</v>
      </c>
      <c r="F788" s="306">
        <v>0</v>
      </c>
      <c r="G788" s="316">
        <v>1499</v>
      </c>
      <c r="H788" s="316">
        <v>1499</v>
      </c>
      <c r="I788" s="312">
        <v>0</v>
      </c>
      <c r="J788" s="312">
        <v>0</v>
      </c>
      <c r="K788" s="312">
        <v>0</v>
      </c>
      <c r="L788" s="312">
        <v>0</v>
      </c>
      <c r="M788" s="29">
        <v>0</v>
      </c>
      <c r="N788" s="29">
        <v>0</v>
      </c>
      <c r="O788" s="229" t="s">
        <v>2467</v>
      </c>
    </row>
    <row r="789" spans="1:19" ht="45" x14ac:dyDescent="0.25">
      <c r="A789" s="375"/>
      <c r="B789" s="399"/>
      <c r="C789" s="12" t="s">
        <v>1424</v>
      </c>
      <c r="D789" s="131">
        <v>2019</v>
      </c>
      <c r="E789" s="317">
        <v>1000</v>
      </c>
      <c r="F789" s="306">
        <v>0</v>
      </c>
      <c r="G789" s="316">
        <v>1000</v>
      </c>
      <c r="H789" s="316">
        <v>1000</v>
      </c>
      <c r="I789" s="312">
        <v>0</v>
      </c>
      <c r="J789" s="312">
        <v>0</v>
      </c>
      <c r="K789" s="312">
        <v>0</v>
      </c>
      <c r="L789" s="312">
        <v>0</v>
      </c>
      <c r="M789" s="29">
        <v>0</v>
      </c>
      <c r="N789" s="29">
        <v>0</v>
      </c>
      <c r="O789" s="229" t="s">
        <v>2467</v>
      </c>
    </row>
    <row r="790" spans="1:19" ht="75.75" thickBot="1" x14ac:dyDescent="0.3">
      <c r="A790" s="376"/>
      <c r="B790" s="400"/>
      <c r="C790" s="49" t="s">
        <v>1425</v>
      </c>
      <c r="D790" s="132">
        <v>2019</v>
      </c>
      <c r="E790" s="335">
        <v>300</v>
      </c>
      <c r="F790" s="309">
        <v>0</v>
      </c>
      <c r="G790" s="335">
        <v>300</v>
      </c>
      <c r="H790" s="335">
        <v>300</v>
      </c>
      <c r="I790" s="309">
        <v>0</v>
      </c>
      <c r="J790" s="309">
        <v>0</v>
      </c>
      <c r="K790" s="309">
        <v>0</v>
      </c>
      <c r="L790" s="309">
        <v>0</v>
      </c>
      <c r="M790" s="18">
        <v>0</v>
      </c>
      <c r="N790" s="18">
        <v>0</v>
      </c>
      <c r="O790" s="227" t="s">
        <v>2467</v>
      </c>
    </row>
    <row r="791" spans="1:19" ht="28.5" customHeight="1" thickBot="1" x14ac:dyDescent="0.3">
      <c r="A791" s="477" t="s">
        <v>1426</v>
      </c>
      <c r="B791" s="478"/>
      <c r="C791" s="478"/>
      <c r="D791" s="478"/>
      <c r="E791" s="478"/>
      <c r="F791" s="478"/>
      <c r="G791" s="478"/>
      <c r="H791" s="478"/>
      <c r="I791" s="478"/>
      <c r="J791" s="478"/>
      <c r="K791" s="478"/>
      <c r="L791" s="478"/>
      <c r="M791" s="478"/>
      <c r="N791" s="478"/>
      <c r="O791" s="478"/>
    </row>
    <row r="792" spans="1:19" ht="120" x14ac:dyDescent="0.25">
      <c r="A792" s="394" t="s">
        <v>1427</v>
      </c>
      <c r="B792" s="362" t="s">
        <v>141</v>
      </c>
      <c r="C792" s="16" t="s">
        <v>1428</v>
      </c>
      <c r="D792" s="66" t="s">
        <v>2463</v>
      </c>
      <c r="E792" s="315">
        <v>9642.9439999999995</v>
      </c>
      <c r="F792" s="315">
        <v>9556.6020000000008</v>
      </c>
      <c r="G792" s="315">
        <f>SUM(H792:J792)</f>
        <v>4762</v>
      </c>
      <c r="H792" s="315">
        <v>1500</v>
      </c>
      <c r="I792" s="315">
        <v>762</v>
      </c>
      <c r="J792" s="315">
        <v>2500</v>
      </c>
      <c r="K792" s="313">
        <v>0</v>
      </c>
      <c r="L792" s="313">
        <v>0</v>
      </c>
      <c r="M792" s="48">
        <v>14.2</v>
      </c>
      <c r="N792" s="48">
        <v>24.07</v>
      </c>
      <c r="O792" s="226" t="s">
        <v>2654</v>
      </c>
    </row>
    <row r="793" spans="1:19" ht="75.75" thickBot="1" x14ac:dyDescent="0.3">
      <c r="A793" s="393"/>
      <c r="B793" s="377"/>
      <c r="C793" s="15" t="s">
        <v>1429</v>
      </c>
      <c r="D793" s="18" t="s">
        <v>2463</v>
      </c>
      <c r="E793" s="335">
        <v>9642.9439999999995</v>
      </c>
      <c r="F793" s="335">
        <v>9556.6020000000008</v>
      </c>
      <c r="G793" s="335">
        <f>SUM(H793:J793)</f>
        <v>5499.6970000000001</v>
      </c>
      <c r="H793" s="309">
        <v>2237.6970000000001</v>
      </c>
      <c r="I793" s="309">
        <v>762</v>
      </c>
      <c r="J793" s="309">
        <v>2500</v>
      </c>
      <c r="K793" s="307">
        <v>945</v>
      </c>
      <c r="L793" s="307">
        <v>195</v>
      </c>
      <c r="M793" s="50">
        <v>14.2</v>
      </c>
      <c r="N793" s="50">
        <v>24.07</v>
      </c>
      <c r="O793" s="227" t="s">
        <v>2654</v>
      </c>
    </row>
    <row r="794" spans="1:19" ht="105" x14ac:dyDescent="0.25">
      <c r="A794" s="394" t="s">
        <v>1430</v>
      </c>
      <c r="B794" s="362" t="s">
        <v>141</v>
      </c>
      <c r="C794" s="16" t="s">
        <v>1431</v>
      </c>
      <c r="D794" s="32">
        <v>2019</v>
      </c>
      <c r="E794" s="308">
        <v>3552.3</v>
      </c>
      <c r="F794" s="308">
        <v>3351.4</v>
      </c>
      <c r="G794" s="308">
        <v>3351.4</v>
      </c>
      <c r="H794" s="308">
        <v>3109.8</v>
      </c>
      <c r="I794" s="308">
        <v>241.6</v>
      </c>
      <c r="J794" s="308">
        <v>0</v>
      </c>
      <c r="K794" s="308">
        <v>0</v>
      </c>
      <c r="L794" s="308">
        <v>1775.5</v>
      </c>
      <c r="M794" s="32">
        <v>52</v>
      </c>
      <c r="N794" s="32">
        <v>52</v>
      </c>
      <c r="O794" s="226" t="s">
        <v>1432</v>
      </c>
    </row>
    <row r="795" spans="1:19" ht="105.75" thickBot="1" x14ac:dyDescent="0.3">
      <c r="A795" s="393"/>
      <c r="B795" s="377"/>
      <c r="C795" s="15" t="s">
        <v>1433</v>
      </c>
      <c r="D795" s="18" t="s">
        <v>1434</v>
      </c>
      <c r="E795" s="309">
        <v>11355.4</v>
      </c>
      <c r="F795" s="309">
        <v>2517.8000000000002</v>
      </c>
      <c r="G795" s="309">
        <v>2517.8000000000002</v>
      </c>
      <c r="H795" s="309">
        <v>2353.5</v>
      </c>
      <c r="I795" s="309">
        <v>164.3</v>
      </c>
      <c r="J795" s="309">
        <v>0</v>
      </c>
      <c r="K795" s="309">
        <v>0</v>
      </c>
      <c r="L795" s="309">
        <v>450</v>
      </c>
      <c r="M795" s="18">
        <v>82</v>
      </c>
      <c r="N795" s="18">
        <v>17</v>
      </c>
      <c r="O795" s="227" t="s">
        <v>1432</v>
      </c>
    </row>
    <row r="796" spans="1:19" s="7" customFormat="1" ht="120.75" thickBot="1" x14ac:dyDescent="0.3">
      <c r="A796" s="152" t="s">
        <v>1435</v>
      </c>
      <c r="B796" s="1" t="s">
        <v>141</v>
      </c>
      <c r="C796" s="46" t="s">
        <v>1436</v>
      </c>
      <c r="D796" s="11">
        <v>2020</v>
      </c>
      <c r="E796" s="324">
        <v>2225</v>
      </c>
      <c r="F796" s="324">
        <v>2225</v>
      </c>
      <c r="G796" s="324">
        <v>2225</v>
      </c>
      <c r="H796" s="324">
        <v>2000</v>
      </c>
      <c r="I796" s="324">
        <v>225</v>
      </c>
      <c r="J796" s="324">
        <v>0</v>
      </c>
      <c r="K796" s="324">
        <v>610.79999999999995</v>
      </c>
      <c r="L796" s="324">
        <v>0</v>
      </c>
      <c r="M796" s="11">
        <v>0</v>
      </c>
      <c r="N796" s="11">
        <v>0</v>
      </c>
      <c r="O796" s="228" t="s">
        <v>1437</v>
      </c>
      <c r="P796" s="13"/>
      <c r="Q796" s="13"/>
      <c r="R796" s="13"/>
      <c r="S796" s="13"/>
    </row>
    <row r="797" spans="1:19" s="7" customFormat="1" ht="135" x14ac:dyDescent="0.25">
      <c r="A797" s="394" t="s">
        <v>1438</v>
      </c>
      <c r="B797" s="362" t="s">
        <v>141</v>
      </c>
      <c r="C797" s="16" t="s">
        <v>1439</v>
      </c>
      <c r="D797" s="141" t="s">
        <v>2452</v>
      </c>
      <c r="E797" s="313">
        <v>740.46100000000001</v>
      </c>
      <c r="F797" s="313">
        <v>524.53700000000003</v>
      </c>
      <c r="G797" s="313">
        <f>H797+I797+J797</f>
        <v>493.86399999999998</v>
      </c>
      <c r="H797" s="313">
        <v>413.86399999999998</v>
      </c>
      <c r="I797" s="313">
        <v>80</v>
      </c>
      <c r="J797" s="313"/>
      <c r="K797" s="313">
        <v>0</v>
      </c>
      <c r="L797" s="313">
        <v>0</v>
      </c>
      <c r="M797" s="141">
        <v>100</v>
      </c>
      <c r="N797" s="141">
        <v>100</v>
      </c>
      <c r="O797" s="226" t="s">
        <v>1440</v>
      </c>
      <c r="P797" s="13"/>
      <c r="Q797" s="13"/>
      <c r="R797" s="13"/>
      <c r="S797" s="13"/>
    </row>
    <row r="798" spans="1:19" s="7" customFormat="1" ht="150" x14ac:dyDescent="0.25">
      <c r="A798" s="392"/>
      <c r="B798" s="363"/>
      <c r="C798" s="13" t="s">
        <v>1441</v>
      </c>
      <c r="D798" s="131">
        <v>2019</v>
      </c>
      <c r="E798" s="306">
        <v>667.55399999999997</v>
      </c>
      <c r="F798" s="306"/>
      <c r="G798" s="306">
        <v>643.59900000000005</v>
      </c>
      <c r="H798" s="306">
        <v>550</v>
      </c>
      <c r="I798" s="306">
        <v>90</v>
      </c>
      <c r="J798" s="306">
        <v>3.6</v>
      </c>
      <c r="K798" s="306">
        <v>0</v>
      </c>
      <c r="L798" s="306">
        <v>0</v>
      </c>
      <c r="M798" s="131">
        <v>76</v>
      </c>
      <c r="N798" s="131">
        <v>76</v>
      </c>
      <c r="O798" s="229" t="s">
        <v>1442</v>
      </c>
      <c r="P798" s="13"/>
      <c r="Q798" s="13"/>
      <c r="R798" s="13"/>
      <c r="S798" s="13"/>
    </row>
    <row r="799" spans="1:19" s="7" customFormat="1" ht="150" x14ac:dyDescent="0.25">
      <c r="A799" s="392"/>
      <c r="B799" s="363"/>
      <c r="C799" s="13" t="s">
        <v>1443</v>
      </c>
      <c r="D799" s="131">
        <v>2019</v>
      </c>
      <c r="E799" s="306">
        <v>2340</v>
      </c>
      <c r="F799" s="306">
        <v>2340</v>
      </c>
      <c r="G799" s="306">
        <v>2340</v>
      </c>
      <c r="H799" s="306">
        <v>2111.6779999999999</v>
      </c>
      <c r="I799" s="306"/>
      <c r="J799" s="306">
        <v>228.322</v>
      </c>
      <c r="K799" s="306">
        <v>0</v>
      </c>
      <c r="L799" s="306">
        <v>0</v>
      </c>
      <c r="M799" s="131">
        <v>0</v>
      </c>
      <c r="N799" s="131">
        <v>0</v>
      </c>
      <c r="O799" s="229" t="s">
        <v>1444</v>
      </c>
      <c r="P799" s="13"/>
      <c r="Q799" s="13"/>
      <c r="R799" s="13"/>
      <c r="S799" s="13"/>
    </row>
    <row r="800" spans="1:19" ht="60" x14ac:dyDescent="0.25">
      <c r="A800" s="392"/>
      <c r="B800" s="363"/>
      <c r="C800" s="13" t="s">
        <v>1445</v>
      </c>
      <c r="D800" s="131" t="s">
        <v>2463</v>
      </c>
      <c r="E800" s="306">
        <v>1800</v>
      </c>
      <c r="F800" s="306"/>
      <c r="G800" s="306">
        <v>300</v>
      </c>
      <c r="H800" s="306">
        <v>200</v>
      </c>
      <c r="I800" s="306">
        <v>100</v>
      </c>
      <c r="J800" s="306">
        <v>0</v>
      </c>
      <c r="K800" s="306">
        <v>0</v>
      </c>
      <c r="L800" s="306">
        <v>0</v>
      </c>
      <c r="M800" s="131">
        <v>0</v>
      </c>
      <c r="N800" s="131">
        <v>0</v>
      </c>
      <c r="O800" s="229" t="s">
        <v>1446</v>
      </c>
    </row>
    <row r="801" spans="1:15" ht="105" x14ac:dyDescent="0.25">
      <c r="A801" s="392"/>
      <c r="B801" s="363"/>
      <c r="C801" s="13" t="s">
        <v>1447</v>
      </c>
      <c r="D801" s="131" t="s">
        <v>2463</v>
      </c>
      <c r="E801" s="306">
        <v>487.21199999999999</v>
      </c>
      <c r="F801" s="306"/>
      <c r="G801" s="306">
        <f>H801+I801</f>
        <v>410</v>
      </c>
      <c r="H801" s="306">
        <v>380</v>
      </c>
      <c r="I801" s="306">
        <v>30</v>
      </c>
      <c r="J801" s="306">
        <v>0</v>
      </c>
      <c r="K801" s="306">
        <v>0</v>
      </c>
      <c r="L801" s="306">
        <v>0</v>
      </c>
      <c r="M801" s="131">
        <v>0</v>
      </c>
      <c r="N801" s="131">
        <v>24</v>
      </c>
      <c r="O801" s="229" t="s">
        <v>1448</v>
      </c>
    </row>
    <row r="802" spans="1:15" ht="135" x14ac:dyDescent="0.25">
      <c r="A802" s="392"/>
      <c r="B802" s="363"/>
      <c r="C802" s="13" t="s">
        <v>1449</v>
      </c>
      <c r="D802" s="131" t="s">
        <v>2452</v>
      </c>
      <c r="E802" s="306">
        <v>1799.357</v>
      </c>
      <c r="F802" s="306">
        <v>1499.0519999999999</v>
      </c>
      <c r="G802" s="306">
        <f>H802+I802</f>
        <v>1532.672</v>
      </c>
      <c r="H802" s="306">
        <v>582.67200000000003</v>
      </c>
      <c r="I802" s="306">
        <v>950</v>
      </c>
      <c r="J802" s="306">
        <v>0</v>
      </c>
      <c r="K802" s="306">
        <v>0</v>
      </c>
      <c r="L802" s="306">
        <v>0</v>
      </c>
      <c r="M802" s="131">
        <v>100</v>
      </c>
      <c r="N802" s="131">
        <v>100</v>
      </c>
      <c r="O802" s="229" t="s">
        <v>1450</v>
      </c>
    </row>
    <row r="803" spans="1:15" ht="210" x14ac:dyDescent="0.25">
      <c r="A803" s="392"/>
      <c r="B803" s="363"/>
      <c r="C803" s="13" t="s">
        <v>1451</v>
      </c>
      <c r="D803" s="131" t="s">
        <v>2063</v>
      </c>
      <c r="E803" s="306">
        <v>26497.465</v>
      </c>
      <c r="F803" s="306"/>
      <c r="G803" s="306">
        <f>H803+I803</f>
        <v>5950</v>
      </c>
      <c r="H803" s="306">
        <v>4000</v>
      </c>
      <c r="I803" s="306">
        <f>1450+500</f>
        <v>1950</v>
      </c>
      <c r="J803" s="306">
        <v>0</v>
      </c>
      <c r="K803" s="306">
        <v>0</v>
      </c>
      <c r="L803" s="306">
        <v>0</v>
      </c>
      <c r="M803" s="131">
        <v>0</v>
      </c>
      <c r="N803" s="131">
        <v>0</v>
      </c>
      <c r="O803" s="229" t="s">
        <v>1452</v>
      </c>
    </row>
    <row r="804" spans="1:15" ht="60" x14ac:dyDescent="0.25">
      <c r="A804" s="392"/>
      <c r="B804" s="363"/>
      <c r="C804" s="13" t="s">
        <v>1453</v>
      </c>
      <c r="D804" s="131" t="s">
        <v>2452</v>
      </c>
      <c r="E804" s="306"/>
      <c r="F804" s="306"/>
      <c r="G804" s="306">
        <v>250</v>
      </c>
      <c r="H804" s="306">
        <v>200</v>
      </c>
      <c r="I804" s="306">
        <v>50</v>
      </c>
      <c r="J804" s="306">
        <v>0</v>
      </c>
      <c r="K804" s="306">
        <v>0</v>
      </c>
      <c r="L804" s="306">
        <v>0</v>
      </c>
      <c r="M804" s="131">
        <v>0</v>
      </c>
      <c r="N804" s="131">
        <v>0</v>
      </c>
      <c r="O804" s="229" t="s">
        <v>1454</v>
      </c>
    </row>
    <row r="805" spans="1:15" ht="150" x14ac:dyDescent="0.25">
      <c r="A805" s="392"/>
      <c r="B805" s="363"/>
      <c r="C805" s="13" t="s">
        <v>1455</v>
      </c>
      <c r="D805" s="131">
        <v>2019</v>
      </c>
      <c r="E805" s="306"/>
      <c r="F805" s="306"/>
      <c r="G805" s="306">
        <v>420</v>
      </c>
      <c r="H805" s="306">
        <v>320</v>
      </c>
      <c r="I805" s="306">
        <v>100</v>
      </c>
      <c r="J805" s="306">
        <v>0</v>
      </c>
      <c r="K805" s="306">
        <v>0</v>
      </c>
      <c r="L805" s="306">
        <v>0</v>
      </c>
      <c r="M805" s="131">
        <v>100</v>
      </c>
      <c r="N805" s="131">
        <v>100</v>
      </c>
      <c r="O805" s="229" t="s">
        <v>1456</v>
      </c>
    </row>
    <row r="806" spans="1:15" ht="165" x14ac:dyDescent="0.25">
      <c r="A806" s="392"/>
      <c r="B806" s="363"/>
      <c r="C806" s="13" t="s">
        <v>1457</v>
      </c>
      <c r="D806" s="131" t="s">
        <v>2463</v>
      </c>
      <c r="E806" s="306">
        <v>682.56</v>
      </c>
      <c r="F806" s="306"/>
      <c r="G806" s="306">
        <f>H806+I806</f>
        <v>374.017</v>
      </c>
      <c r="H806" s="306">
        <v>173.95</v>
      </c>
      <c r="I806" s="306">
        <v>200.06700000000001</v>
      </c>
      <c r="J806" s="306">
        <v>0</v>
      </c>
      <c r="K806" s="306">
        <v>0</v>
      </c>
      <c r="L806" s="306">
        <v>0</v>
      </c>
      <c r="M806" s="131">
        <v>100</v>
      </c>
      <c r="N806" s="131">
        <v>100</v>
      </c>
      <c r="O806" s="229" t="s">
        <v>1458</v>
      </c>
    </row>
    <row r="807" spans="1:15" ht="135" x14ac:dyDescent="0.25">
      <c r="A807" s="392"/>
      <c r="B807" s="363"/>
      <c r="C807" s="13" t="s">
        <v>1459</v>
      </c>
      <c r="D807" s="131" t="s">
        <v>2463</v>
      </c>
      <c r="E807" s="306">
        <v>996.16499999999996</v>
      </c>
      <c r="F807" s="306"/>
      <c r="G807" s="306">
        <f>H807+I807</f>
        <v>850</v>
      </c>
      <c r="H807" s="306">
        <v>350</v>
      </c>
      <c r="I807" s="306">
        <v>500</v>
      </c>
      <c r="J807" s="306">
        <v>0</v>
      </c>
      <c r="K807" s="306">
        <v>0</v>
      </c>
      <c r="L807" s="306">
        <v>0</v>
      </c>
      <c r="M807" s="131">
        <v>84</v>
      </c>
      <c r="N807" s="131">
        <v>84</v>
      </c>
      <c r="O807" s="229" t="s">
        <v>1460</v>
      </c>
    </row>
    <row r="808" spans="1:15" ht="60" x14ac:dyDescent="0.25">
      <c r="A808" s="392"/>
      <c r="B808" s="363"/>
      <c r="C808" s="13" t="s">
        <v>1461</v>
      </c>
      <c r="D808" s="131">
        <v>2019</v>
      </c>
      <c r="E808" s="306"/>
      <c r="F808" s="306"/>
      <c r="G808" s="306">
        <v>50</v>
      </c>
      <c r="H808" s="306">
        <v>50</v>
      </c>
      <c r="I808" s="306">
        <v>0</v>
      </c>
      <c r="J808" s="306">
        <v>0</v>
      </c>
      <c r="K808" s="306">
        <v>0</v>
      </c>
      <c r="L808" s="306">
        <v>0</v>
      </c>
      <c r="M808" s="131">
        <v>100</v>
      </c>
      <c r="N808" s="131">
        <v>100</v>
      </c>
      <c r="O808" s="229" t="s">
        <v>1446</v>
      </c>
    </row>
    <row r="809" spans="1:15" ht="150" x14ac:dyDescent="0.25">
      <c r="A809" s="392"/>
      <c r="B809" s="363"/>
      <c r="C809" s="13" t="s">
        <v>1462</v>
      </c>
      <c r="D809" s="131">
        <v>2019</v>
      </c>
      <c r="E809" s="306">
        <v>278</v>
      </c>
      <c r="F809" s="306"/>
      <c r="G809" s="306">
        <v>310</v>
      </c>
      <c r="H809" s="306">
        <v>310</v>
      </c>
      <c r="I809" s="306">
        <v>0</v>
      </c>
      <c r="J809" s="306">
        <v>0</v>
      </c>
      <c r="K809" s="306">
        <v>0</v>
      </c>
      <c r="L809" s="306">
        <v>0</v>
      </c>
      <c r="M809" s="131">
        <v>0</v>
      </c>
      <c r="N809" s="131">
        <v>0</v>
      </c>
      <c r="O809" s="229" t="s">
        <v>1463</v>
      </c>
    </row>
    <row r="810" spans="1:15" ht="120" x14ac:dyDescent="0.25">
      <c r="A810" s="392"/>
      <c r="B810" s="363"/>
      <c r="C810" s="13" t="s">
        <v>1464</v>
      </c>
      <c r="D810" s="131">
        <v>2019</v>
      </c>
      <c r="E810" s="306"/>
      <c r="F810" s="306"/>
      <c r="G810" s="306">
        <v>150</v>
      </c>
      <c r="H810" s="306">
        <v>150</v>
      </c>
      <c r="I810" s="306">
        <v>0</v>
      </c>
      <c r="J810" s="306">
        <v>0</v>
      </c>
      <c r="K810" s="306">
        <v>0</v>
      </c>
      <c r="L810" s="306">
        <v>0</v>
      </c>
      <c r="M810" s="131">
        <v>0</v>
      </c>
      <c r="N810" s="131">
        <v>0</v>
      </c>
      <c r="O810" s="229" t="s">
        <v>1465</v>
      </c>
    </row>
    <row r="811" spans="1:15" ht="150.75" thickBot="1" x14ac:dyDescent="0.3">
      <c r="A811" s="393"/>
      <c r="B811" s="377"/>
      <c r="C811" s="15" t="s">
        <v>1466</v>
      </c>
      <c r="D811" s="132">
        <v>2019</v>
      </c>
      <c r="E811" s="307">
        <v>208.845</v>
      </c>
      <c r="F811" s="307"/>
      <c r="G811" s="307">
        <f>H811</f>
        <v>208.69499999999999</v>
      </c>
      <c r="H811" s="307">
        <v>208.69499999999999</v>
      </c>
      <c r="I811" s="307">
        <v>0</v>
      </c>
      <c r="J811" s="307">
        <v>0</v>
      </c>
      <c r="K811" s="307">
        <v>0</v>
      </c>
      <c r="L811" s="307">
        <v>0</v>
      </c>
      <c r="M811" s="132">
        <v>100</v>
      </c>
      <c r="N811" s="132">
        <v>100</v>
      </c>
      <c r="O811" s="227" t="s">
        <v>1467</v>
      </c>
    </row>
    <row r="812" spans="1:15" ht="30" x14ac:dyDescent="0.25">
      <c r="A812" s="394" t="s">
        <v>1468</v>
      </c>
      <c r="B812" s="362" t="s">
        <v>141</v>
      </c>
      <c r="C812" s="16" t="s">
        <v>1469</v>
      </c>
      <c r="D812" s="141">
        <v>2019</v>
      </c>
      <c r="E812" s="313">
        <v>1527.8</v>
      </c>
      <c r="F812" s="313"/>
      <c r="G812" s="313">
        <v>1527.8</v>
      </c>
      <c r="H812" s="313">
        <v>753.5</v>
      </c>
      <c r="I812" s="313">
        <v>774.3</v>
      </c>
      <c r="J812" s="313">
        <v>0</v>
      </c>
      <c r="K812" s="313">
        <v>774.3</v>
      </c>
      <c r="L812" s="313">
        <v>1527.8</v>
      </c>
      <c r="M812" s="141">
        <v>100</v>
      </c>
      <c r="N812" s="141">
        <v>100</v>
      </c>
      <c r="O812" s="226" t="s">
        <v>2467</v>
      </c>
    </row>
    <row r="813" spans="1:15" ht="60" x14ac:dyDescent="0.25">
      <c r="A813" s="392"/>
      <c r="B813" s="363"/>
      <c r="C813" s="13" t="s">
        <v>1470</v>
      </c>
      <c r="D813" s="131">
        <v>2019</v>
      </c>
      <c r="E813" s="306">
        <v>11374.5</v>
      </c>
      <c r="F813" s="306"/>
      <c r="G813" s="306">
        <v>9738.9</v>
      </c>
      <c r="H813" s="306">
        <v>2567.4</v>
      </c>
      <c r="I813" s="306">
        <v>7171.5</v>
      </c>
      <c r="J813" s="306">
        <v>0</v>
      </c>
      <c r="K813" s="306">
        <v>2254.8000000000002</v>
      </c>
      <c r="L813" s="306">
        <v>5600</v>
      </c>
      <c r="M813" s="131">
        <v>57.3</v>
      </c>
      <c r="N813" s="131">
        <v>57.3</v>
      </c>
      <c r="O813" s="229" t="s">
        <v>2645</v>
      </c>
    </row>
    <row r="814" spans="1:15" ht="60" x14ac:dyDescent="0.25">
      <c r="A814" s="392"/>
      <c r="B814" s="363"/>
      <c r="C814" s="13" t="s">
        <v>1471</v>
      </c>
      <c r="D814" s="131">
        <v>2019</v>
      </c>
      <c r="E814" s="306">
        <v>4642.3999999999996</v>
      </c>
      <c r="F814" s="306"/>
      <c r="G814" s="306">
        <v>4642.3999999999996</v>
      </c>
      <c r="H814" s="306">
        <v>1608</v>
      </c>
      <c r="I814" s="306">
        <v>3034.4</v>
      </c>
      <c r="J814" s="306">
        <v>0</v>
      </c>
      <c r="K814" s="306">
        <v>3034.4</v>
      </c>
      <c r="L814" s="306">
        <v>4642.3999999999996</v>
      </c>
      <c r="M814" s="131">
        <v>100</v>
      </c>
      <c r="N814" s="131">
        <v>100</v>
      </c>
      <c r="O814" s="229" t="s">
        <v>2645</v>
      </c>
    </row>
    <row r="815" spans="1:15" ht="105" x14ac:dyDescent="0.25">
      <c r="A815" s="392"/>
      <c r="B815" s="363"/>
      <c r="C815" s="13" t="s">
        <v>1472</v>
      </c>
      <c r="D815" s="131" t="s">
        <v>2452</v>
      </c>
      <c r="E815" s="306">
        <v>14900</v>
      </c>
      <c r="F815" s="306">
        <v>10430</v>
      </c>
      <c r="G815" s="306">
        <v>10430</v>
      </c>
      <c r="H815" s="306">
        <v>4466.3</v>
      </c>
      <c r="I815" s="306">
        <v>5963.7</v>
      </c>
      <c r="J815" s="306">
        <v>0</v>
      </c>
      <c r="K815" s="306">
        <v>3662.6</v>
      </c>
      <c r="L815" s="306">
        <v>3662.6</v>
      </c>
      <c r="M815" s="131">
        <v>54.6</v>
      </c>
      <c r="N815" s="131">
        <v>54.6</v>
      </c>
      <c r="O815" s="229" t="s">
        <v>2645</v>
      </c>
    </row>
    <row r="816" spans="1:15" ht="60.75" thickBot="1" x14ac:dyDescent="0.3">
      <c r="A816" s="393"/>
      <c r="B816" s="377"/>
      <c r="C816" s="15" t="s">
        <v>1473</v>
      </c>
      <c r="D816" s="132">
        <v>2019</v>
      </c>
      <c r="E816" s="307">
        <v>13537.6</v>
      </c>
      <c r="F816" s="307"/>
      <c r="G816" s="307">
        <v>13537.6</v>
      </c>
      <c r="H816" s="307">
        <v>4505.7</v>
      </c>
      <c r="I816" s="307">
        <v>9031.9</v>
      </c>
      <c r="J816" s="307">
        <v>0</v>
      </c>
      <c r="K816" s="307">
        <v>9031.9</v>
      </c>
      <c r="L816" s="307">
        <v>13537.6</v>
      </c>
      <c r="M816" s="132">
        <v>100</v>
      </c>
      <c r="N816" s="132">
        <v>100</v>
      </c>
      <c r="O816" s="227" t="s">
        <v>2645</v>
      </c>
    </row>
    <row r="817" spans="1:15" ht="60.75" thickBot="1" x14ac:dyDescent="0.3">
      <c r="A817" s="152" t="s">
        <v>1474</v>
      </c>
      <c r="B817" s="1" t="s">
        <v>141</v>
      </c>
      <c r="C817" s="46" t="s">
        <v>1475</v>
      </c>
      <c r="D817" s="11" t="s">
        <v>2463</v>
      </c>
      <c r="E817" s="324">
        <v>4500</v>
      </c>
      <c r="F817" s="324">
        <v>0</v>
      </c>
      <c r="G817" s="324">
        <v>480</v>
      </c>
      <c r="H817" s="324">
        <v>480</v>
      </c>
      <c r="I817" s="324">
        <v>0</v>
      </c>
      <c r="J817" s="324">
        <v>0</v>
      </c>
      <c r="K817" s="324">
        <v>0</v>
      </c>
      <c r="L817" s="324">
        <v>0</v>
      </c>
      <c r="M817" s="11">
        <v>0</v>
      </c>
      <c r="N817" s="11">
        <v>0</v>
      </c>
      <c r="O817" s="228" t="s">
        <v>2597</v>
      </c>
    </row>
    <row r="818" spans="1:15" ht="60.75" thickBot="1" x14ac:dyDescent="0.3">
      <c r="A818" s="152" t="s">
        <v>1476</v>
      </c>
      <c r="B818" s="1" t="s">
        <v>141</v>
      </c>
      <c r="C818" s="46" t="s">
        <v>1477</v>
      </c>
      <c r="D818" s="80" t="s">
        <v>2463</v>
      </c>
      <c r="E818" s="310">
        <v>6680.4110000000001</v>
      </c>
      <c r="F818" s="310"/>
      <c r="G818" s="310">
        <v>1875.4880000000001</v>
      </c>
      <c r="H818" s="310">
        <v>1050</v>
      </c>
      <c r="I818" s="310"/>
      <c r="J818" s="310">
        <v>825.48800000000006</v>
      </c>
      <c r="K818" s="310">
        <v>0</v>
      </c>
      <c r="L818" s="310">
        <v>0</v>
      </c>
      <c r="M818" s="80">
        <v>0</v>
      </c>
      <c r="N818" s="80">
        <v>0</v>
      </c>
      <c r="O818" s="228" t="s">
        <v>1478</v>
      </c>
    </row>
    <row r="819" spans="1:15" ht="75" x14ac:dyDescent="0.25">
      <c r="A819" s="394" t="s">
        <v>1479</v>
      </c>
      <c r="B819" s="362" t="s">
        <v>141</v>
      </c>
      <c r="C819" s="16" t="s">
        <v>1480</v>
      </c>
      <c r="D819" s="141">
        <v>2019</v>
      </c>
      <c r="E819" s="313">
        <v>2500.2460000000001</v>
      </c>
      <c r="F819" s="313">
        <v>2500.2460000000001</v>
      </c>
      <c r="G819" s="313">
        <v>2105</v>
      </c>
      <c r="H819" s="313">
        <v>1105</v>
      </c>
      <c r="I819" s="313">
        <v>1000</v>
      </c>
      <c r="J819" s="313">
        <v>0</v>
      </c>
      <c r="K819" s="313">
        <v>1029.32936</v>
      </c>
      <c r="L819" s="313">
        <v>2004.77748</v>
      </c>
      <c r="M819" s="141">
        <v>100</v>
      </c>
      <c r="N819" s="141">
        <v>100</v>
      </c>
      <c r="O819" s="226" t="s">
        <v>1481</v>
      </c>
    </row>
    <row r="820" spans="1:15" ht="75" x14ac:dyDescent="0.25">
      <c r="A820" s="392"/>
      <c r="B820" s="363"/>
      <c r="C820" s="13" t="s">
        <v>1482</v>
      </c>
      <c r="D820" s="131">
        <v>2019</v>
      </c>
      <c r="E820" s="306">
        <v>1089.4780000000001</v>
      </c>
      <c r="F820" s="306">
        <v>1089.4780000000001</v>
      </c>
      <c r="G820" s="306">
        <v>1085.5</v>
      </c>
      <c r="H820" s="306">
        <v>951.3</v>
      </c>
      <c r="I820" s="306">
        <v>134.19999999999999</v>
      </c>
      <c r="J820" s="306">
        <v>0</v>
      </c>
      <c r="K820" s="306">
        <v>38.24</v>
      </c>
      <c r="L820" s="306">
        <v>883.68802000000005</v>
      </c>
      <c r="M820" s="131">
        <v>100</v>
      </c>
      <c r="N820" s="131">
        <v>100</v>
      </c>
      <c r="O820" s="229" t="s">
        <v>2666</v>
      </c>
    </row>
    <row r="821" spans="1:15" ht="75" x14ac:dyDescent="0.25">
      <c r="A821" s="392"/>
      <c r="B821" s="363"/>
      <c r="C821" s="13" t="s">
        <v>1483</v>
      </c>
      <c r="D821" s="131">
        <v>2019</v>
      </c>
      <c r="E821" s="306">
        <v>1418.6579999999999</v>
      </c>
      <c r="F821" s="306">
        <v>1418.6579999999999</v>
      </c>
      <c r="G821" s="306">
        <v>1405</v>
      </c>
      <c r="H821" s="306">
        <v>1360</v>
      </c>
      <c r="I821" s="306">
        <v>45</v>
      </c>
      <c r="J821" s="306">
        <v>0</v>
      </c>
      <c r="K821" s="306">
        <v>42.849490000000003</v>
      </c>
      <c r="L821" s="306">
        <v>42.849490000000003</v>
      </c>
      <c r="M821" s="131">
        <v>3</v>
      </c>
      <c r="N821" s="131">
        <v>3</v>
      </c>
      <c r="O821" s="229" t="s">
        <v>2666</v>
      </c>
    </row>
    <row r="822" spans="1:15" ht="90" x14ac:dyDescent="0.25">
      <c r="A822" s="392"/>
      <c r="B822" s="363"/>
      <c r="C822" s="13" t="s">
        <v>1484</v>
      </c>
      <c r="D822" s="131">
        <v>2019</v>
      </c>
      <c r="E822" s="306">
        <v>4647</v>
      </c>
      <c r="F822" s="306">
        <v>4647</v>
      </c>
      <c r="G822" s="306">
        <v>3958</v>
      </c>
      <c r="H822" s="306">
        <v>658</v>
      </c>
      <c r="I822" s="306">
        <v>3300</v>
      </c>
      <c r="J822" s="306">
        <v>0</v>
      </c>
      <c r="K822" s="306">
        <v>2770.0486000000001</v>
      </c>
      <c r="L822" s="306">
        <v>3428.0486000000001</v>
      </c>
      <c r="M822" s="131">
        <v>86</v>
      </c>
      <c r="N822" s="131">
        <v>86</v>
      </c>
      <c r="O822" s="229" t="s">
        <v>1481</v>
      </c>
    </row>
    <row r="823" spans="1:15" ht="90" x14ac:dyDescent="0.25">
      <c r="A823" s="392"/>
      <c r="B823" s="363"/>
      <c r="C823" s="13" t="s">
        <v>1485</v>
      </c>
      <c r="D823" s="131">
        <v>2019</v>
      </c>
      <c r="E823" s="306">
        <v>1175.6410000000001</v>
      </c>
      <c r="F823" s="306">
        <v>1175.6410000000001</v>
      </c>
      <c r="G823" s="306">
        <v>1181.5360000000001</v>
      </c>
      <c r="H823" s="306">
        <v>1097.6959999999999</v>
      </c>
      <c r="I823" s="306">
        <v>83.84</v>
      </c>
      <c r="J823" s="306">
        <v>0</v>
      </c>
      <c r="K823" s="306">
        <v>32.24</v>
      </c>
      <c r="L823" s="306">
        <v>569.66971000000001</v>
      </c>
      <c r="M823" s="131">
        <v>95</v>
      </c>
      <c r="N823" s="131">
        <v>95</v>
      </c>
      <c r="O823" s="229" t="s">
        <v>2666</v>
      </c>
    </row>
    <row r="824" spans="1:15" ht="90" x14ac:dyDescent="0.25">
      <c r="A824" s="392"/>
      <c r="B824" s="363"/>
      <c r="C824" s="13" t="s">
        <v>1486</v>
      </c>
      <c r="D824" s="131">
        <v>2019</v>
      </c>
      <c r="E824" s="306">
        <v>1480</v>
      </c>
      <c r="F824" s="306">
        <v>1480</v>
      </c>
      <c r="G824" s="306">
        <v>1480</v>
      </c>
      <c r="H824" s="306">
        <v>1480</v>
      </c>
      <c r="I824" s="306"/>
      <c r="J824" s="306">
        <v>0</v>
      </c>
      <c r="K824" s="306">
        <v>38.24</v>
      </c>
      <c r="L824" s="306">
        <v>38.24</v>
      </c>
      <c r="M824" s="131">
        <v>15</v>
      </c>
      <c r="N824" s="131">
        <v>15</v>
      </c>
      <c r="O824" s="229" t="s">
        <v>2666</v>
      </c>
    </row>
    <row r="825" spans="1:15" ht="75" x14ac:dyDescent="0.25">
      <c r="A825" s="392"/>
      <c r="B825" s="363"/>
      <c r="C825" s="13" t="s">
        <v>1487</v>
      </c>
      <c r="D825" s="131">
        <v>2019</v>
      </c>
      <c r="E825" s="306">
        <v>811.77</v>
      </c>
      <c r="F825" s="306">
        <v>811.77</v>
      </c>
      <c r="G825" s="306">
        <v>808.524</v>
      </c>
      <c r="H825" s="306">
        <v>678.524</v>
      </c>
      <c r="I825" s="306">
        <v>130</v>
      </c>
      <c r="J825" s="306">
        <v>0</v>
      </c>
      <c r="K825" s="306">
        <v>33.24</v>
      </c>
      <c r="L825" s="306">
        <v>654.97447</v>
      </c>
      <c r="M825" s="131">
        <v>100</v>
      </c>
      <c r="N825" s="131">
        <v>100</v>
      </c>
      <c r="O825" s="229" t="s">
        <v>2666</v>
      </c>
    </row>
    <row r="826" spans="1:15" ht="90" x14ac:dyDescent="0.25">
      <c r="A826" s="392"/>
      <c r="B826" s="363"/>
      <c r="C826" s="13" t="s">
        <v>1488</v>
      </c>
      <c r="D826" s="131">
        <v>2019</v>
      </c>
      <c r="E826" s="306">
        <v>3274.23</v>
      </c>
      <c r="F826" s="306">
        <v>3274.23</v>
      </c>
      <c r="G826" s="306">
        <v>3274.23</v>
      </c>
      <c r="H826" s="306">
        <v>2474.23</v>
      </c>
      <c r="I826" s="306">
        <v>800</v>
      </c>
      <c r="J826" s="306">
        <v>0</v>
      </c>
      <c r="K826" s="306">
        <v>12.824630000000001</v>
      </c>
      <c r="L826" s="306">
        <v>512.82462999999996</v>
      </c>
      <c r="M826" s="131">
        <v>25</v>
      </c>
      <c r="N826" s="131">
        <v>25</v>
      </c>
      <c r="O826" s="229" t="s">
        <v>1481</v>
      </c>
    </row>
    <row r="827" spans="1:15" ht="90" x14ac:dyDescent="0.25">
      <c r="A827" s="392"/>
      <c r="B827" s="363"/>
      <c r="C827" s="13" t="s">
        <v>1489</v>
      </c>
      <c r="D827" s="131">
        <v>2019</v>
      </c>
      <c r="E827" s="306">
        <v>1518.6420000000001</v>
      </c>
      <c r="F827" s="306">
        <v>1518.6420000000001</v>
      </c>
      <c r="G827" s="306">
        <v>1514.9749999999999</v>
      </c>
      <c r="H827" s="306">
        <v>1464.9749999999999</v>
      </c>
      <c r="I827" s="306">
        <v>50</v>
      </c>
      <c r="J827" s="306">
        <v>0</v>
      </c>
      <c r="K827" s="306">
        <v>38.24</v>
      </c>
      <c r="L827" s="306">
        <v>1238.24</v>
      </c>
      <c r="M827" s="131">
        <v>95</v>
      </c>
      <c r="N827" s="131">
        <v>95</v>
      </c>
      <c r="O827" s="229" t="s">
        <v>2666</v>
      </c>
    </row>
    <row r="828" spans="1:15" ht="90" x14ac:dyDescent="0.25">
      <c r="A828" s="392"/>
      <c r="B828" s="363"/>
      <c r="C828" s="13" t="s">
        <v>1490</v>
      </c>
      <c r="D828" s="131">
        <v>2019</v>
      </c>
      <c r="E828" s="306">
        <v>1517.125</v>
      </c>
      <c r="F828" s="306">
        <v>1517.125</v>
      </c>
      <c r="G828" s="306">
        <v>1143.7260000000001</v>
      </c>
      <c r="H828" s="306">
        <v>1098.7260000000001</v>
      </c>
      <c r="I828" s="306">
        <v>45</v>
      </c>
      <c r="J828" s="306">
        <v>0</v>
      </c>
      <c r="K828" s="306">
        <v>37.241340000000001</v>
      </c>
      <c r="L828" s="306">
        <v>37.241340000000001</v>
      </c>
      <c r="M828" s="131">
        <v>3</v>
      </c>
      <c r="N828" s="131">
        <v>3</v>
      </c>
      <c r="O828" s="229" t="s">
        <v>2666</v>
      </c>
    </row>
    <row r="829" spans="1:15" ht="90" x14ac:dyDescent="0.25">
      <c r="A829" s="392"/>
      <c r="B829" s="363"/>
      <c r="C829" s="13" t="s">
        <v>1491</v>
      </c>
      <c r="D829" s="131">
        <v>2019</v>
      </c>
      <c r="E829" s="306"/>
      <c r="F829" s="306"/>
      <c r="G829" s="306">
        <v>1000</v>
      </c>
      <c r="H829" s="306">
        <v>1000</v>
      </c>
      <c r="I829" s="306">
        <v>0</v>
      </c>
      <c r="J829" s="306">
        <v>0</v>
      </c>
      <c r="K829" s="306">
        <v>0</v>
      </c>
      <c r="L829" s="306">
        <v>0</v>
      </c>
      <c r="M829" s="131">
        <v>10</v>
      </c>
      <c r="N829" s="131">
        <v>10</v>
      </c>
      <c r="O829" s="229" t="s">
        <v>2467</v>
      </c>
    </row>
    <row r="830" spans="1:15" ht="90" x14ac:dyDescent="0.25">
      <c r="A830" s="392"/>
      <c r="B830" s="363"/>
      <c r="C830" s="13" t="s">
        <v>1492</v>
      </c>
      <c r="D830" s="131">
        <v>2019</v>
      </c>
      <c r="E830" s="306">
        <v>1568.364</v>
      </c>
      <c r="F830" s="306">
        <v>1568.364</v>
      </c>
      <c r="G830" s="306">
        <v>1565</v>
      </c>
      <c r="H830" s="306">
        <v>1470</v>
      </c>
      <c r="I830" s="306">
        <v>95</v>
      </c>
      <c r="J830" s="306">
        <v>0</v>
      </c>
      <c r="K830" s="306">
        <v>44.898220000000002</v>
      </c>
      <c r="L830" s="306">
        <v>44.898220000000002</v>
      </c>
      <c r="M830" s="131">
        <v>25</v>
      </c>
      <c r="N830" s="131">
        <v>25</v>
      </c>
      <c r="O830" s="229" t="s">
        <v>2666</v>
      </c>
    </row>
    <row r="831" spans="1:15" ht="90" x14ac:dyDescent="0.25">
      <c r="A831" s="392"/>
      <c r="B831" s="363"/>
      <c r="C831" s="13" t="s">
        <v>1493</v>
      </c>
      <c r="D831" s="131">
        <v>2019</v>
      </c>
      <c r="E831" s="306">
        <v>3700</v>
      </c>
      <c r="F831" s="306">
        <v>3700</v>
      </c>
      <c r="G831" s="306">
        <v>1000</v>
      </c>
      <c r="H831" s="306">
        <v>1000</v>
      </c>
      <c r="I831" s="306">
        <v>0</v>
      </c>
      <c r="J831" s="306">
        <v>0</v>
      </c>
      <c r="K831" s="306">
        <v>0</v>
      </c>
      <c r="L831" s="306">
        <v>0</v>
      </c>
      <c r="M831" s="131">
        <v>1</v>
      </c>
      <c r="N831" s="131">
        <v>1</v>
      </c>
      <c r="O831" s="229" t="s">
        <v>1494</v>
      </c>
    </row>
    <row r="832" spans="1:15" ht="90" x14ac:dyDescent="0.25">
      <c r="A832" s="392"/>
      <c r="B832" s="363"/>
      <c r="C832" s="13" t="s">
        <v>1495</v>
      </c>
      <c r="D832" s="131">
        <v>2019</v>
      </c>
      <c r="E832" s="306"/>
      <c r="F832" s="306"/>
      <c r="G832" s="306">
        <v>1300</v>
      </c>
      <c r="H832" s="306">
        <v>1300</v>
      </c>
      <c r="I832" s="306">
        <v>0</v>
      </c>
      <c r="J832" s="306">
        <v>0</v>
      </c>
      <c r="K832" s="306">
        <v>0</v>
      </c>
      <c r="L832" s="306">
        <v>0</v>
      </c>
      <c r="M832" s="131">
        <v>20</v>
      </c>
      <c r="N832" s="131">
        <v>20</v>
      </c>
      <c r="O832" s="229" t="s">
        <v>2467</v>
      </c>
    </row>
    <row r="833" spans="1:15" ht="75" x14ac:dyDescent="0.25">
      <c r="A833" s="392"/>
      <c r="B833" s="363"/>
      <c r="C833" s="13" t="s">
        <v>1496</v>
      </c>
      <c r="D833" s="131">
        <v>2019</v>
      </c>
      <c r="E833" s="306">
        <v>150</v>
      </c>
      <c r="F833" s="306">
        <v>150</v>
      </c>
      <c r="G833" s="306">
        <v>150</v>
      </c>
      <c r="H833" s="306">
        <v>150</v>
      </c>
      <c r="I833" s="306">
        <v>0</v>
      </c>
      <c r="J833" s="306">
        <v>0</v>
      </c>
      <c r="K833" s="306">
        <v>0</v>
      </c>
      <c r="L833" s="306">
        <v>148.19</v>
      </c>
      <c r="M833" s="131">
        <v>100</v>
      </c>
      <c r="N833" s="131">
        <v>100</v>
      </c>
      <c r="O833" s="229" t="s">
        <v>2666</v>
      </c>
    </row>
    <row r="834" spans="1:15" ht="75" x14ac:dyDescent="0.25">
      <c r="A834" s="392"/>
      <c r="B834" s="363"/>
      <c r="C834" s="13" t="s">
        <v>1497</v>
      </c>
      <c r="D834" s="131">
        <v>2019</v>
      </c>
      <c r="E834" s="306">
        <v>2146.2310000000002</v>
      </c>
      <c r="F834" s="306">
        <v>2146.2310000000002</v>
      </c>
      <c r="G834" s="306">
        <v>1087</v>
      </c>
      <c r="H834" s="306">
        <v>1087</v>
      </c>
      <c r="I834" s="306">
        <v>0</v>
      </c>
      <c r="J834" s="306">
        <v>0</v>
      </c>
      <c r="K834" s="306">
        <v>0</v>
      </c>
      <c r="L834" s="306"/>
      <c r="M834" s="131">
        <v>70</v>
      </c>
      <c r="N834" s="131">
        <v>70</v>
      </c>
      <c r="O834" s="229" t="s">
        <v>2666</v>
      </c>
    </row>
    <row r="835" spans="1:15" ht="75" x14ac:dyDescent="0.25">
      <c r="A835" s="392"/>
      <c r="B835" s="363"/>
      <c r="C835" s="13" t="s">
        <v>1498</v>
      </c>
      <c r="D835" s="131">
        <v>2019</v>
      </c>
      <c r="E835" s="306">
        <v>4087.027</v>
      </c>
      <c r="F835" s="306">
        <v>4087.027</v>
      </c>
      <c r="G835" s="306">
        <v>2069.6</v>
      </c>
      <c r="H835" s="306">
        <v>2000</v>
      </c>
      <c r="I835" s="306">
        <v>69.599999999999994</v>
      </c>
      <c r="J835" s="306">
        <v>0</v>
      </c>
      <c r="K835" s="306">
        <v>69.599999999999994</v>
      </c>
      <c r="L835" s="306">
        <v>69.599999999999994</v>
      </c>
      <c r="M835" s="131">
        <v>1</v>
      </c>
      <c r="N835" s="131">
        <v>1</v>
      </c>
      <c r="O835" s="229" t="s">
        <v>1494</v>
      </c>
    </row>
    <row r="836" spans="1:15" ht="90" x14ac:dyDescent="0.25">
      <c r="A836" s="392"/>
      <c r="B836" s="363"/>
      <c r="C836" s="13" t="s">
        <v>1499</v>
      </c>
      <c r="D836" s="131">
        <v>2019</v>
      </c>
      <c r="E836" s="306">
        <v>2398.4140000000002</v>
      </c>
      <c r="F836" s="306">
        <v>2398.4140000000002</v>
      </c>
      <c r="G836" s="306">
        <v>1100</v>
      </c>
      <c r="H836" s="306">
        <v>1100</v>
      </c>
      <c r="I836" s="306">
        <v>0</v>
      </c>
      <c r="J836" s="306">
        <v>0</v>
      </c>
      <c r="K836" s="306">
        <v>3.24</v>
      </c>
      <c r="L836" s="306">
        <v>3.24</v>
      </c>
      <c r="M836" s="131">
        <v>1</v>
      </c>
      <c r="N836" s="131">
        <v>1</v>
      </c>
      <c r="O836" s="229" t="s">
        <v>1494</v>
      </c>
    </row>
    <row r="837" spans="1:15" ht="75" x14ac:dyDescent="0.25">
      <c r="A837" s="392"/>
      <c r="B837" s="363"/>
      <c r="C837" s="13" t="s">
        <v>1500</v>
      </c>
      <c r="D837" s="131">
        <v>2019</v>
      </c>
      <c r="E837" s="306">
        <v>721.88</v>
      </c>
      <c r="F837" s="306">
        <v>721.88</v>
      </c>
      <c r="G837" s="306">
        <v>547.93799999999999</v>
      </c>
      <c r="H837" s="306">
        <v>511.84399999999999</v>
      </c>
      <c r="I837" s="306">
        <v>36.094000000000001</v>
      </c>
      <c r="J837" s="306">
        <v>0</v>
      </c>
      <c r="K837" s="306">
        <v>0</v>
      </c>
      <c r="L837" s="306">
        <v>0</v>
      </c>
      <c r="M837" s="131">
        <v>100</v>
      </c>
      <c r="N837" s="131">
        <v>100</v>
      </c>
      <c r="O837" s="229" t="s">
        <v>2666</v>
      </c>
    </row>
    <row r="838" spans="1:15" ht="75" x14ac:dyDescent="0.25">
      <c r="A838" s="392"/>
      <c r="B838" s="363"/>
      <c r="C838" s="13" t="s">
        <v>1501</v>
      </c>
      <c r="D838" s="131">
        <v>2019</v>
      </c>
      <c r="E838" s="306">
        <v>555.88800000000003</v>
      </c>
      <c r="F838" s="306">
        <v>555.88800000000003</v>
      </c>
      <c r="G838" s="306">
        <v>564.59500000000003</v>
      </c>
      <c r="H838" s="306">
        <v>536.79999999999995</v>
      </c>
      <c r="I838" s="306">
        <v>27.795000000000002</v>
      </c>
      <c r="J838" s="306">
        <v>0</v>
      </c>
      <c r="K838" s="306">
        <v>0</v>
      </c>
      <c r="L838" s="306">
        <v>0</v>
      </c>
      <c r="M838" s="131">
        <v>100</v>
      </c>
      <c r="N838" s="131">
        <v>100</v>
      </c>
      <c r="O838" s="229" t="s">
        <v>2666</v>
      </c>
    </row>
    <row r="839" spans="1:15" ht="75" x14ac:dyDescent="0.25">
      <c r="A839" s="392"/>
      <c r="B839" s="363"/>
      <c r="C839" s="13" t="s">
        <v>1502</v>
      </c>
      <c r="D839" s="131">
        <v>2019</v>
      </c>
      <c r="E839" s="306">
        <v>454.71800000000002</v>
      </c>
      <c r="F839" s="306">
        <v>454.71800000000002</v>
      </c>
      <c r="G839" s="306">
        <v>471.83600000000001</v>
      </c>
      <c r="H839" s="306">
        <v>448.6</v>
      </c>
      <c r="I839" s="306">
        <v>23.236000000000001</v>
      </c>
      <c r="J839" s="306">
        <v>0</v>
      </c>
      <c r="K839" s="306">
        <v>0</v>
      </c>
      <c r="L839" s="306">
        <v>0</v>
      </c>
      <c r="M839" s="131">
        <v>100</v>
      </c>
      <c r="N839" s="131">
        <v>100</v>
      </c>
      <c r="O839" s="229" t="s">
        <v>2666</v>
      </c>
    </row>
    <row r="840" spans="1:15" ht="90" x14ac:dyDescent="0.25">
      <c r="A840" s="392"/>
      <c r="B840" s="363"/>
      <c r="C840" s="13" t="s">
        <v>1503</v>
      </c>
      <c r="D840" s="131">
        <v>2019</v>
      </c>
      <c r="E840" s="306">
        <v>273.358</v>
      </c>
      <c r="F840" s="306">
        <v>273.358</v>
      </c>
      <c r="G840" s="306">
        <v>190</v>
      </c>
      <c r="H840" s="306">
        <v>190</v>
      </c>
      <c r="I840" s="306">
        <v>0</v>
      </c>
      <c r="J840" s="306">
        <v>0</v>
      </c>
      <c r="K840" s="306">
        <v>0</v>
      </c>
      <c r="L840" s="306">
        <v>0</v>
      </c>
      <c r="M840" s="131">
        <v>1</v>
      </c>
      <c r="N840" s="131">
        <v>1</v>
      </c>
      <c r="O840" s="229" t="s">
        <v>2666</v>
      </c>
    </row>
    <row r="841" spans="1:15" ht="90" x14ac:dyDescent="0.25">
      <c r="A841" s="392"/>
      <c r="B841" s="363"/>
      <c r="C841" s="13" t="s">
        <v>1504</v>
      </c>
      <c r="D841" s="131">
        <v>2019</v>
      </c>
      <c r="E841" s="306">
        <v>278.80599999999998</v>
      </c>
      <c r="F841" s="306">
        <v>278.80599999999998</v>
      </c>
      <c r="G841" s="306">
        <v>200</v>
      </c>
      <c r="H841" s="306">
        <v>200</v>
      </c>
      <c r="I841" s="306">
        <v>0</v>
      </c>
      <c r="J841" s="306">
        <v>0</v>
      </c>
      <c r="K841" s="306">
        <v>0</v>
      </c>
      <c r="L841" s="306">
        <v>0</v>
      </c>
      <c r="M841" s="131">
        <v>100</v>
      </c>
      <c r="N841" s="131">
        <v>100</v>
      </c>
      <c r="O841" s="229" t="s">
        <v>2666</v>
      </c>
    </row>
    <row r="842" spans="1:15" ht="60" x14ac:dyDescent="0.25">
      <c r="A842" s="392"/>
      <c r="B842" s="363"/>
      <c r="C842" s="13" t="s">
        <v>1505</v>
      </c>
      <c r="D842" s="131">
        <v>2019</v>
      </c>
      <c r="E842" s="306">
        <v>469.66800000000001</v>
      </c>
      <c r="F842" s="306">
        <v>469.66800000000001</v>
      </c>
      <c r="G842" s="306">
        <v>446.2</v>
      </c>
      <c r="H842" s="306">
        <v>446.2</v>
      </c>
      <c r="I842" s="306">
        <v>0</v>
      </c>
      <c r="J842" s="306">
        <v>0</v>
      </c>
      <c r="K842" s="306">
        <v>0</v>
      </c>
      <c r="L842" s="306">
        <v>0</v>
      </c>
      <c r="M842" s="131">
        <v>20</v>
      </c>
      <c r="N842" s="131">
        <v>20</v>
      </c>
      <c r="O842" s="229" t="s">
        <v>2666</v>
      </c>
    </row>
    <row r="843" spans="1:15" ht="75" x14ac:dyDescent="0.25">
      <c r="A843" s="392"/>
      <c r="B843" s="363"/>
      <c r="C843" s="13" t="s">
        <v>1506</v>
      </c>
      <c r="D843" s="131">
        <v>2019</v>
      </c>
      <c r="E843" s="306">
        <v>294.017</v>
      </c>
      <c r="F843" s="306">
        <v>294.017</v>
      </c>
      <c r="G843" s="306">
        <v>279.39999999999998</v>
      </c>
      <c r="H843" s="306">
        <v>279.39999999999998</v>
      </c>
      <c r="I843" s="306">
        <v>0</v>
      </c>
      <c r="J843" s="306">
        <v>0</v>
      </c>
      <c r="K843" s="306">
        <v>0</v>
      </c>
      <c r="L843" s="306">
        <v>0</v>
      </c>
      <c r="M843" s="131">
        <v>1</v>
      </c>
      <c r="N843" s="131">
        <v>1</v>
      </c>
      <c r="O843" s="229" t="s">
        <v>2666</v>
      </c>
    </row>
    <row r="844" spans="1:15" ht="75" x14ac:dyDescent="0.25">
      <c r="A844" s="392"/>
      <c r="B844" s="363"/>
      <c r="C844" s="13" t="s">
        <v>1507</v>
      </c>
      <c r="D844" s="131">
        <v>2019</v>
      </c>
      <c r="E844" s="306">
        <v>299.98399999999998</v>
      </c>
      <c r="F844" s="306">
        <v>299.98399999999998</v>
      </c>
      <c r="G844" s="306">
        <v>285</v>
      </c>
      <c r="H844" s="306">
        <v>285</v>
      </c>
      <c r="I844" s="306">
        <v>0</v>
      </c>
      <c r="J844" s="306">
        <v>0</v>
      </c>
      <c r="K844" s="306">
        <v>0</v>
      </c>
      <c r="L844" s="306">
        <v>0</v>
      </c>
      <c r="M844" s="131">
        <v>1</v>
      </c>
      <c r="N844" s="131">
        <v>1</v>
      </c>
      <c r="O844" s="229" t="s">
        <v>2666</v>
      </c>
    </row>
    <row r="845" spans="1:15" ht="75.75" thickBot="1" x14ac:dyDescent="0.3">
      <c r="A845" s="393"/>
      <c r="B845" s="377"/>
      <c r="C845" s="15" t="s">
        <v>1508</v>
      </c>
      <c r="D845" s="132">
        <v>2019</v>
      </c>
      <c r="E845" s="307">
        <v>549.42600000000004</v>
      </c>
      <c r="F845" s="307">
        <v>549.42600000000004</v>
      </c>
      <c r="G845" s="307">
        <v>522</v>
      </c>
      <c r="H845" s="307">
        <v>522</v>
      </c>
      <c r="I845" s="307">
        <v>0</v>
      </c>
      <c r="J845" s="307">
        <v>0</v>
      </c>
      <c r="K845" s="307">
        <v>0</v>
      </c>
      <c r="L845" s="307">
        <v>0</v>
      </c>
      <c r="M845" s="132">
        <v>100</v>
      </c>
      <c r="N845" s="132">
        <v>100</v>
      </c>
      <c r="O845" s="227" t="s">
        <v>2666</v>
      </c>
    </row>
    <row r="846" spans="1:15" ht="60" x14ac:dyDescent="0.25">
      <c r="A846" s="394" t="s">
        <v>1509</v>
      </c>
      <c r="B846" s="362" t="s">
        <v>141</v>
      </c>
      <c r="C846" s="16" t="s">
        <v>1510</v>
      </c>
      <c r="D846" s="141">
        <v>2019</v>
      </c>
      <c r="E846" s="313">
        <v>1271.702</v>
      </c>
      <c r="F846" s="313">
        <v>0</v>
      </c>
      <c r="G846" s="313">
        <v>1271.702</v>
      </c>
      <c r="H846" s="313">
        <f>G846-I846</f>
        <v>1265.222</v>
      </c>
      <c r="I846" s="313">
        <v>6.48</v>
      </c>
      <c r="J846" s="313">
        <v>0</v>
      </c>
      <c r="K846" s="313">
        <v>0</v>
      </c>
      <c r="L846" s="313">
        <v>0</v>
      </c>
      <c r="M846" s="96">
        <f>I846*100/G846</f>
        <v>0.50955333875389042</v>
      </c>
      <c r="N846" s="96">
        <f>I846*100/G846</f>
        <v>0.50955333875389042</v>
      </c>
      <c r="O846" s="226" t="s">
        <v>2467</v>
      </c>
    </row>
    <row r="847" spans="1:15" ht="60" x14ac:dyDescent="0.25">
      <c r="A847" s="392"/>
      <c r="B847" s="363"/>
      <c r="C847" s="13" t="s">
        <v>1511</v>
      </c>
      <c r="D847" s="131">
        <v>2019</v>
      </c>
      <c r="E847" s="306">
        <v>1146.364</v>
      </c>
      <c r="F847" s="306">
        <v>0</v>
      </c>
      <c r="G847" s="306">
        <v>1146.364</v>
      </c>
      <c r="H847" s="306">
        <f>G847-I847</f>
        <v>1139.884</v>
      </c>
      <c r="I847" s="306">
        <v>6.48</v>
      </c>
      <c r="J847" s="306">
        <v>0</v>
      </c>
      <c r="K847" s="306">
        <v>0</v>
      </c>
      <c r="L847" s="306">
        <v>0</v>
      </c>
      <c r="M847" s="95">
        <f t="shared" ref="M847:N879" si="17">I847*100/G847</f>
        <v>0.56526548286582623</v>
      </c>
      <c r="N847" s="95">
        <f>I847*100/G847</f>
        <v>0.56526548286582623</v>
      </c>
      <c r="O847" s="229" t="s">
        <v>2467</v>
      </c>
    </row>
    <row r="848" spans="1:15" ht="75" x14ac:dyDescent="0.25">
      <c r="A848" s="392"/>
      <c r="B848" s="363"/>
      <c r="C848" s="13" t="s">
        <v>1512</v>
      </c>
      <c r="D848" s="131">
        <v>2019</v>
      </c>
      <c r="E848" s="306">
        <v>286.42099999999999</v>
      </c>
      <c r="F848" s="306">
        <v>0</v>
      </c>
      <c r="G848" s="306">
        <v>286.42099999999999</v>
      </c>
      <c r="H848" s="306">
        <v>286.42099999999999</v>
      </c>
      <c r="I848" s="306">
        <v>0</v>
      </c>
      <c r="J848" s="306">
        <v>0</v>
      </c>
      <c r="K848" s="306">
        <v>0</v>
      </c>
      <c r="L848" s="306">
        <v>0</v>
      </c>
      <c r="M848" s="64">
        <f t="shared" si="17"/>
        <v>0</v>
      </c>
      <c r="N848" s="64">
        <f t="shared" si="17"/>
        <v>0</v>
      </c>
      <c r="O848" s="229" t="s">
        <v>2467</v>
      </c>
    </row>
    <row r="849" spans="1:15" ht="60" x14ac:dyDescent="0.25">
      <c r="A849" s="392"/>
      <c r="B849" s="363"/>
      <c r="C849" s="13" t="s">
        <v>1513</v>
      </c>
      <c r="D849" s="131">
        <v>2019</v>
      </c>
      <c r="E849" s="306">
        <v>773.06899999999996</v>
      </c>
      <c r="F849" s="306">
        <v>0</v>
      </c>
      <c r="G849" s="306">
        <v>773.06899999999996</v>
      </c>
      <c r="H849" s="306">
        <v>769.82899999999995</v>
      </c>
      <c r="I849" s="306">
        <v>3.24</v>
      </c>
      <c r="J849" s="306">
        <v>0</v>
      </c>
      <c r="K849" s="306">
        <v>0</v>
      </c>
      <c r="L849" s="306">
        <v>0</v>
      </c>
      <c r="M849" s="95">
        <f t="shared" si="17"/>
        <v>0.41910877295558352</v>
      </c>
      <c r="N849" s="95">
        <f t="shared" ref="N849:N879" si="18">I849*100/G849</f>
        <v>0.41910877295558352</v>
      </c>
      <c r="O849" s="229" t="s">
        <v>2467</v>
      </c>
    </row>
    <row r="850" spans="1:15" ht="60" x14ac:dyDescent="0.25">
      <c r="A850" s="392"/>
      <c r="B850" s="363"/>
      <c r="C850" s="13" t="s">
        <v>1514</v>
      </c>
      <c r="D850" s="131">
        <v>2019</v>
      </c>
      <c r="E850" s="306">
        <v>524.09900000000005</v>
      </c>
      <c r="F850" s="306">
        <v>0</v>
      </c>
      <c r="G850" s="306">
        <v>524.09900000000005</v>
      </c>
      <c r="H850" s="306">
        <f>G850-I850</f>
        <v>520.85900000000004</v>
      </c>
      <c r="I850" s="306">
        <v>3.24</v>
      </c>
      <c r="J850" s="306">
        <v>0</v>
      </c>
      <c r="K850" s="306">
        <v>0</v>
      </c>
      <c r="L850" s="306">
        <v>0</v>
      </c>
      <c r="M850" s="95">
        <f t="shared" si="17"/>
        <v>0.61820381263845181</v>
      </c>
      <c r="N850" s="95">
        <f t="shared" si="18"/>
        <v>0.61820381263845181</v>
      </c>
      <c r="O850" s="229" t="s">
        <v>2467</v>
      </c>
    </row>
    <row r="851" spans="1:15" ht="90" x14ac:dyDescent="0.25">
      <c r="A851" s="392"/>
      <c r="B851" s="363"/>
      <c r="C851" s="13" t="s">
        <v>1515</v>
      </c>
      <c r="D851" s="131">
        <v>2019</v>
      </c>
      <c r="E851" s="306">
        <v>215.46899999999999</v>
      </c>
      <c r="F851" s="306">
        <v>0</v>
      </c>
      <c r="G851" s="306">
        <v>215.46899999999999</v>
      </c>
      <c r="H851" s="306">
        <v>215.46899999999999</v>
      </c>
      <c r="I851" s="306">
        <v>0</v>
      </c>
      <c r="J851" s="306">
        <v>0</v>
      </c>
      <c r="K851" s="306">
        <v>0</v>
      </c>
      <c r="L851" s="306">
        <v>0</v>
      </c>
      <c r="M851" s="95">
        <f t="shared" si="17"/>
        <v>0</v>
      </c>
      <c r="N851" s="95">
        <f t="shared" si="18"/>
        <v>0</v>
      </c>
      <c r="O851" s="229" t="s">
        <v>2467</v>
      </c>
    </row>
    <row r="852" spans="1:15" ht="90" x14ac:dyDescent="0.25">
      <c r="A852" s="392"/>
      <c r="B852" s="363"/>
      <c r="C852" s="13" t="s">
        <v>1516</v>
      </c>
      <c r="D852" s="131">
        <v>2019</v>
      </c>
      <c r="E852" s="306">
        <v>533.54899999999998</v>
      </c>
      <c r="F852" s="306">
        <v>0</v>
      </c>
      <c r="G852" s="306">
        <v>533.54899999999998</v>
      </c>
      <c r="H852" s="306">
        <f>G852-I852</f>
        <v>530.30899999999997</v>
      </c>
      <c r="I852" s="306">
        <v>3.24</v>
      </c>
      <c r="J852" s="306">
        <v>0</v>
      </c>
      <c r="K852" s="306">
        <v>0</v>
      </c>
      <c r="L852" s="306">
        <v>0</v>
      </c>
      <c r="M852" s="95">
        <f t="shared" si="17"/>
        <v>0.60725444148522445</v>
      </c>
      <c r="N852" s="95">
        <f t="shared" si="18"/>
        <v>0.60725444148522445</v>
      </c>
      <c r="O852" s="229" t="s">
        <v>2467</v>
      </c>
    </row>
    <row r="853" spans="1:15" ht="45" x14ac:dyDescent="0.25">
      <c r="A853" s="392"/>
      <c r="B853" s="363"/>
      <c r="C853" s="13" t="s">
        <v>1517</v>
      </c>
      <c r="D853" s="131">
        <v>2019</v>
      </c>
      <c r="E853" s="306">
        <v>202.29</v>
      </c>
      <c r="F853" s="306">
        <v>0</v>
      </c>
      <c r="G853" s="306">
        <v>202.29</v>
      </c>
      <c r="H853" s="306">
        <v>202.29</v>
      </c>
      <c r="I853" s="306">
        <v>0</v>
      </c>
      <c r="J853" s="306">
        <v>0</v>
      </c>
      <c r="K853" s="306">
        <v>0</v>
      </c>
      <c r="L853" s="306">
        <v>0</v>
      </c>
      <c r="M853" s="95">
        <f t="shared" si="17"/>
        <v>0</v>
      </c>
      <c r="N853" s="95">
        <f t="shared" si="18"/>
        <v>0</v>
      </c>
      <c r="O853" s="229" t="s">
        <v>2467</v>
      </c>
    </row>
    <row r="854" spans="1:15" ht="45" x14ac:dyDescent="0.25">
      <c r="A854" s="392"/>
      <c r="B854" s="363"/>
      <c r="C854" s="13" t="s">
        <v>1518</v>
      </c>
      <c r="D854" s="131">
        <v>2019</v>
      </c>
      <c r="E854" s="306">
        <v>207.40299999999999</v>
      </c>
      <c r="F854" s="306">
        <v>0</v>
      </c>
      <c r="G854" s="306">
        <v>207.40299999999999</v>
      </c>
      <c r="H854" s="306">
        <v>207.40299999999999</v>
      </c>
      <c r="I854" s="306">
        <v>0</v>
      </c>
      <c r="J854" s="306">
        <v>0</v>
      </c>
      <c r="K854" s="306">
        <v>0</v>
      </c>
      <c r="L854" s="306">
        <v>0</v>
      </c>
      <c r="M854" s="95">
        <f t="shared" si="17"/>
        <v>0</v>
      </c>
      <c r="N854" s="95">
        <f t="shared" si="18"/>
        <v>0</v>
      </c>
      <c r="O854" s="229" t="s">
        <v>2467</v>
      </c>
    </row>
    <row r="855" spans="1:15" ht="90" x14ac:dyDescent="0.25">
      <c r="A855" s="392"/>
      <c r="B855" s="363"/>
      <c r="C855" s="13" t="s">
        <v>1519</v>
      </c>
      <c r="D855" s="131">
        <v>2019</v>
      </c>
      <c r="E855" s="306">
        <v>571.303</v>
      </c>
      <c r="F855" s="306">
        <v>0</v>
      </c>
      <c r="G855" s="306">
        <v>571.303</v>
      </c>
      <c r="H855" s="306">
        <f>G855-I855</f>
        <v>568.06299999999999</v>
      </c>
      <c r="I855" s="306">
        <v>3.24</v>
      </c>
      <c r="J855" s="306">
        <v>0</v>
      </c>
      <c r="K855" s="306">
        <v>0</v>
      </c>
      <c r="L855" s="306">
        <v>0</v>
      </c>
      <c r="M855" s="95">
        <f t="shared" si="17"/>
        <v>0.56712462563648358</v>
      </c>
      <c r="N855" s="95">
        <f t="shared" si="18"/>
        <v>0.56712462563648358</v>
      </c>
      <c r="O855" s="229" t="s">
        <v>2467</v>
      </c>
    </row>
    <row r="856" spans="1:15" ht="45" x14ac:dyDescent="0.25">
      <c r="A856" s="392"/>
      <c r="B856" s="363"/>
      <c r="C856" s="13" t="s">
        <v>1520</v>
      </c>
      <c r="D856" s="131" t="s">
        <v>2463</v>
      </c>
      <c r="E856" s="306">
        <v>950</v>
      </c>
      <c r="F856" s="306">
        <v>0</v>
      </c>
      <c r="G856" s="306">
        <v>450</v>
      </c>
      <c r="H856" s="306">
        <f>G856-I856</f>
        <v>443.24160000000001</v>
      </c>
      <c r="I856" s="306">
        <v>6.7584</v>
      </c>
      <c r="J856" s="306">
        <v>0</v>
      </c>
      <c r="K856" s="306">
        <v>0</v>
      </c>
      <c r="L856" s="306">
        <v>0</v>
      </c>
      <c r="M856" s="95">
        <f t="shared" si="17"/>
        <v>1.5018666666666667</v>
      </c>
      <c r="N856" s="95">
        <f t="shared" si="18"/>
        <v>1.5018666666666667</v>
      </c>
      <c r="O856" s="229" t="s">
        <v>2654</v>
      </c>
    </row>
    <row r="857" spans="1:15" ht="60" x14ac:dyDescent="0.25">
      <c r="A857" s="392"/>
      <c r="B857" s="363"/>
      <c r="C857" s="13" t="s">
        <v>1521</v>
      </c>
      <c r="D857" s="131">
        <v>2019</v>
      </c>
      <c r="E857" s="306">
        <v>196.905</v>
      </c>
      <c r="F857" s="306">
        <v>0</v>
      </c>
      <c r="G857" s="306">
        <v>196.905</v>
      </c>
      <c r="H857" s="306">
        <v>196.905</v>
      </c>
      <c r="I857" s="306">
        <v>0</v>
      </c>
      <c r="J857" s="306">
        <v>0</v>
      </c>
      <c r="K857" s="306">
        <v>0</v>
      </c>
      <c r="L857" s="306">
        <v>0</v>
      </c>
      <c r="M857" s="95">
        <f t="shared" si="17"/>
        <v>0</v>
      </c>
      <c r="N857" s="95">
        <f t="shared" si="18"/>
        <v>0</v>
      </c>
      <c r="O857" s="229" t="s">
        <v>2467</v>
      </c>
    </row>
    <row r="858" spans="1:15" ht="60" x14ac:dyDescent="0.25">
      <c r="A858" s="392"/>
      <c r="B858" s="363"/>
      <c r="C858" s="13" t="s">
        <v>1522</v>
      </c>
      <c r="D858" s="131">
        <v>2019</v>
      </c>
      <c r="E858" s="306">
        <v>116.114</v>
      </c>
      <c r="F858" s="306">
        <v>0</v>
      </c>
      <c r="G858" s="306">
        <v>116.114</v>
      </c>
      <c r="H858" s="306">
        <v>116.114</v>
      </c>
      <c r="I858" s="306">
        <v>0</v>
      </c>
      <c r="J858" s="306">
        <v>0</v>
      </c>
      <c r="K858" s="306">
        <v>0</v>
      </c>
      <c r="L858" s="306">
        <v>0</v>
      </c>
      <c r="M858" s="95">
        <f t="shared" si="17"/>
        <v>0</v>
      </c>
      <c r="N858" s="95">
        <f t="shared" si="18"/>
        <v>0</v>
      </c>
      <c r="O858" s="229" t="s">
        <v>2467</v>
      </c>
    </row>
    <row r="859" spans="1:15" ht="75" x14ac:dyDescent="0.25">
      <c r="A859" s="392"/>
      <c r="B859" s="363"/>
      <c r="C859" s="13" t="s">
        <v>1523</v>
      </c>
      <c r="D859" s="131">
        <v>2019</v>
      </c>
      <c r="E859" s="306">
        <v>295.43900000000002</v>
      </c>
      <c r="F859" s="306">
        <v>0</v>
      </c>
      <c r="G859" s="306">
        <v>295.43900000000002</v>
      </c>
      <c r="H859" s="306">
        <v>295.43900000000002</v>
      </c>
      <c r="I859" s="306">
        <v>0</v>
      </c>
      <c r="J859" s="306">
        <v>0</v>
      </c>
      <c r="K859" s="306">
        <v>0</v>
      </c>
      <c r="L859" s="306">
        <v>0</v>
      </c>
      <c r="M859" s="95">
        <f t="shared" si="17"/>
        <v>0</v>
      </c>
      <c r="N859" s="95">
        <f t="shared" si="18"/>
        <v>0</v>
      </c>
      <c r="O859" s="229" t="s">
        <v>2467</v>
      </c>
    </row>
    <row r="860" spans="1:15" ht="75" x14ac:dyDescent="0.25">
      <c r="A860" s="392"/>
      <c r="B860" s="363"/>
      <c r="C860" s="13" t="s">
        <v>1524</v>
      </c>
      <c r="D860" s="131">
        <v>2019</v>
      </c>
      <c r="E860" s="306">
        <v>266.84800000000001</v>
      </c>
      <c r="F860" s="306">
        <v>0</v>
      </c>
      <c r="G860" s="306">
        <v>266.84800000000001</v>
      </c>
      <c r="H860" s="306">
        <v>266.84800000000001</v>
      </c>
      <c r="I860" s="306">
        <v>0</v>
      </c>
      <c r="J860" s="306">
        <v>0</v>
      </c>
      <c r="K860" s="306">
        <v>0</v>
      </c>
      <c r="L860" s="306">
        <v>0</v>
      </c>
      <c r="M860" s="95">
        <f t="shared" si="17"/>
        <v>0</v>
      </c>
      <c r="N860" s="95">
        <f t="shared" si="18"/>
        <v>0</v>
      </c>
      <c r="O860" s="229" t="s">
        <v>2467</v>
      </c>
    </row>
    <row r="861" spans="1:15" ht="45" x14ac:dyDescent="0.25">
      <c r="A861" s="392"/>
      <c r="B861" s="363"/>
      <c r="C861" s="13" t="s">
        <v>1525</v>
      </c>
      <c r="D861" s="131">
        <v>2019</v>
      </c>
      <c r="E861" s="306">
        <v>166.714</v>
      </c>
      <c r="F861" s="306">
        <v>0</v>
      </c>
      <c r="G861" s="306">
        <v>166.714</v>
      </c>
      <c r="H861" s="306">
        <v>166.714</v>
      </c>
      <c r="I861" s="306">
        <v>0</v>
      </c>
      <c r="J861" s="306">
        <v>0</v>
      </c>
      <c r="K861" s="306">
        <v>0</v>
      </c>
      <c r="L861" s="306">
        <v>0</v>
      </c>
      <c r="M861" s="95">
        <f t="shared" si="17"/>
        <v>0</v>
      </c>
      <c r="N861" s="95">
        <f t="shared" si="18"/>
        <v>0</v>
      </c>
      <c r="O861" s="229" t="s">
        <v>2467</v>
      </c>
    </row>
    <row r="862" spans="1:15" ht="45" x14ac:dyDescent="0.25">
      <c r="A862" s="392"/>
      <c r="B862" s="363"/>
      <c r="C862" s="13" t="s">
        <v>1526</v>
      </c>
      <c r="D862" s="131">
        <v>2019</v>
      </c>
      <c r="E862" s="306">
        <v>548.952</v>
      </c>
      <c r="F862" s="306">
        <v>0</v>
      </c>
      <c r="G862" s="306">
        <v>548.952</v>
      </c>
      <c r="H862" s="306">
        <f>G862-I862</f>
        <v>545.71199999999999</v>
      </c>
      <c r="I862" s="306">
        <v>3.24</v>
      </c>
      <c r="J862" s="306">
        <v>0</v>
      </c>
      <c r="K862" s="306">
        <v>0</v>
      </c>
      <c r="L862" s="306">
        <v>0</v>
      </c>
      <c r="M862" s="95">
        <f t="shared" si="17"/>
        <v>0.59021553797053294</v>
      </c>
      <c r="N862" s="95">
        <f t="shared" si="18"/>
        <v>0.59021553797053294</v>
      </c>
      <c r="O862" s="229" t="s">
        <v>2467</v>
      </c>
    </row>
    <row r="863" spans="1:15" ht="60" x14ac:dyDescent="0.25">
      <c r="A863" s="392"/>
      <c r="B863" s="363"/>
      <c r="C863" s="13" t="s">
        <v>1527</v>
      </c>
      <c r="D863" s="131">
        <v>2019</v>
      </c>
      <c r="E863" s="306">
        <v>139.07499999999999</v>
      </c>
      <c r="F863" s="306">
        <v>0</v>
      </c>
      <c r="G863" s="306">
        <v>139.07499999999999</v>
      </c>
      <c r="H863" s="306">
        <v>139.07499999999999</v>
      </c>
      <c r="I863" s="306">
        <v>0</v>
      </c>
      <c r="J863" s="306">
        <v>0</v>
      </c>
      <c r="K863" s="306">
        <v>0</v>
      </c>
      <c r="L863" s="306">
        <v>0</v>
      </c>
      <c r="M863" s="95">
        <f t="shared" si="17"/>
        <v>0</v>
      </c>
      <c r="N863" s="95">
        <f t="shared" si="18"/>
        <v>0</v>
      </c>
      <c r="O863" s="229" t="s">
        <v>2467</v>
      </c>
    </row>
    <row r="864" spans="1:15" ht="60" x14ac:dyDescent="0.25">
      <c r="A864" s="392"/>
      <c r="B864" s="363"/>
      <c r="C864" s="13" t="s">
        <v>1528</v>
      </c>
      <c r="D864" s="131">
        <v>2019</v>
      </c>
      <c r="E864" s="306">
        <v>461.64</v>
      </c>
      <c r="F864" s="306">
        <v>0</v>
      </c>
      <c r="G864" s="306">
        <v>461.64</v>
      </c>
      <c r="H864" s="306">
        <f>G864-I864</f>
        <v>456.63499999999999</v>
      </c>
      <c r="I864" s="306">
        <v>5.0049999999999999</v>
      </c>
      <c r="J864" s="306">
        <v>0</v>
      </c>
      <c r="K864" s="306">
        <v>0</v>
      </c>
      <c r="L864" s="306">
        <v>0</v>
      </c>
      <c r="M864" s="95">
        <f t="shared" si="17"/>
        <v>1.0841781474742225</v>
      </c>
      <c r="N864" s="95">
        <f t="shared" si="18"/>
        <v>1.0841781474742225</v>
      </c>
      <c r="O864" s="229" t="s">
        <v>2467</v>
      </c>
    </row>
    <row r="865" spans="1:15" ht="60" x14ac:dyDescent="0.25">
      <c r="A865" s="392"/>
      <c r="B865" s="363"/>
      <c r="C865" s="13" t="s">
        <v>1529</v>
      </c>
      <c r="D865" s="131">
        <v>2019</v>
      </c>
      <c r="E865" s="306">
        <v>318.90499999999997</v>
      </c>
      <c r="F865" s="306">
        <v>0</v>
      </c>
      <c r="G865" s="306">
        <v>318.90499999999997</v>
      </c>
      <c r="H865" s="306">
        <f>G865-I865</f>
        <v>313.89999999999998</v>
      </c>
      <c r="I865" s="306">
        <v>5.0049999999999999</v>
      </c>
      <c r="J865" s="306">
        <v>0</v>
      </c>
      <c r="K865" s="306">
        <v>0</v>
      </c>
      <c r="L865" s="306">
        <v>0</v>
      </c>
      <c r="M865" s="95">
        <f t="shared" si="17"/>
        <v>1.5694329032156913</v>
      </c>
      <c r="N865" s="95">
        <f t="shared" si="18"/>
        <v>1.5694329032156913</v>
      </c>
      <c r="O865" s="229" t="s">
        <v>2467</v>
      </c>
    </row>
    <row r="866" spans="1:15" ht="75" x14ac:dyDescent="0.25">
      <c r="A866" s="392"/>
      <c r="B866" s="363"/>
      <c r="C866" s="13" t="s">
        <v>1530</v>
      </c>
      <c r="D866" s="131">
        <v>2019</v>
      </c>
      <c r="E866" s="306">
        <v>318.48099999999999</v>
      </c>
      <c r="F866" s="306">
        <v>0</v>
      </c>
      <c r="G866" s="306">
        <v>318.48099999999999</v>
      </c>
      <c r="H866" s="306">
        <f>G866-I866</f>
        <v>313.476</v>
      </c>
      <c r="I866" s="306">
        <v>5.0049999999999999</v>
      </c>
      <c r="J866" s="306">
        <v>0</v>
      </c>
      <c r="K866" s="306">
        <v>0</v>
      </c>
      <c r="L866" s="306">
        <v>0</v>
      </c>
      <c r="M866" s="95">
        <f t="shared" si="17"/>
        <v>1.5715223200128108</v>
      </c>
      <c r="N866" s="95">
        <f t="shared" si="18"/>
        <v>1.5715223200128108</v>
      </c>
      <c r="O866" s="229" t="s">
        <v>2467</v>
      </c>
    </row>
    <row r="867" spans="1:15" ht="45" x14ac:dyDescent="0.25">
      <c r="A867" s="392"/>
      <c r="B867" s="363"/>
      <c r="C867" s="13" t="s">
        <v>1531</v>
      </c>
      <c r="D867" s="131">
        <v>2019</v>
      </c>
      <c r="E867" s="306">
        <v>197.59299999999999</v>
      </c>
      <c r="F867" s="306">
        <v>0</v>
      </c>
      <c r="G867" s="306">
        <v>197.59299999999999</v>
      </c>
      <c r="H867" s="306">
        <v>197.59299999999999</v>
      </c>
      <c r="I867" s="306">
        <v>0</v>
      </c>
      <c r="J867" s="306">
        <v>0</v>
      </c>
      <c r="K867" s="306">
        <v>0</v>
      </c>
      <c r="L867" s="306">
        <v>0</v>
      </c>
      <c r="M867" s="118">
        <f t="shared" si="17"/>
        <v>0</v>
      </c>
      <c r="N867" s="118">
        <f t="shared" si="18"/>
        <v>0</v>
      </c>
      <c r="O867" s="229" t="s">
        <v>2467</v>
      </c>
    </row>
    <row r="868" spans="1:15" ht="45" x14ac:dyDescent="0.25">
      <c r="A868" s="392"/>
      <c r="B868" s="363"/>
      <c r="C868" s="13" t="s">
        <v>1532</v>
      </c>
      <c r="D868" s="131">
        <v>2019</v>
      </c>
      <c r="E868" s="306">
        <v>400</v>
      </c>
      <c r="F868" s="306">
        <v>0</v>
      </c>
      <c r="G868" s="306">
        <v>400</v>
      </c>
      <c r="H868" s="306">
        <v>400</v>
      </c>
      <c r="I868" s="306">
        <v>0</v>
      </c>
      <c r="J868" s="306">
        <v>0</v>
      </c>
      <c r="K868" s="306">
        <v>0</v>
      </c>
      <c r="L868" s="306">
        <v>0</v>
      </c>
      <c r="M868" s="118">
        <f t="shared" si="17"/>
        <v>0</v>
      </c>
      <c r="N868" s="118">
        <f t="shared" si="18"/>
        <v>0</v>
      </c>
      <c r="O868" s="229" t="s">
        <v>2467</v>
      </c>
    </row>
    <row r="869" spans="1:15" ht="30" x14ac:dyDescent="0.25">
      <c r="A869" s="392"/>
      <c r="B869" s="363"/>
      <c r="C869" s="13" t="s">
        <v>1533</v>
      </c>
      <c r="D869" s="131">
        <v>2019</v>
      </c>
      <c r="E869" s="306">
        <v>180</v>
      </c>
      <c r="F869" s="306">
        <v>0</v>
      </c>
      <c r="G869" s="306">
        <v>180</v>
      </c>
      <c r="H869" s="306">
        <v>180</v>
      </c>
      <c r="I869" s="306">
        <v>0</v>
      </c>
      <c r="J869" s="306">
        <v>0</v>
      </c>
      <c r="K869" s="306">
        <v>0</v>
      </c>
      <c r="L869" s="306">
        <v>0</v>
      </c>
      <c r="M869" s="118">
        <f t="shared" si="17"/>
        <v>0</v>
      </c>
      <c r="N869" s="118">
        <f t="shared" si="18"/>
        <v>0</v>
      </c>
      <c r="O869" s="229" t="s">
        <v>1324</v>
      </c>
    </row>
    <row r="870" spans="1:15" x14ac:dyDescent="0.25">
      <c r="A870" s="392"/>
      <c r="B870" s="363"/>
      <c r="C870" s="13" t="s">
        <v>1534</v>
      </c>
      <c r="D870" s="131">
        <v>2019</v>
      </c>
      <c r="E870" s="306">
        <v>1000</v>
      </c>
      <c r="F870" s="306">
        <v>0</v>
      </c>
      <c r="G870" s="306">
        <v>1000</v>
      </c>
      <c r="H870" s="306">
        <v>1000</v>
      </c>
      <c r="I870" s="306">
        <v>0</v>
      </c>
      <c r="J870" s="306">
        <v>0</v>
      </c>
      <c r="K870" s="306">
        <v>0</v>
      </c>
      <c r="L870" s="306">
        <v>0</v>
      </c>
      <c r="M870" s="118">
        <f t="shared" si="17"/>
        <v>0</v>
      </c>
      <c r="N870" s="118">
        <f t="shared" si="18"/>
        <v>0</v>
      </c>
      <c r="O870" s="229" t="s">
        <v>1324</v>
      </c>
    </row>
    <row r="871" spans="1:15" ht="30" x14ac:dyDescent="0.25">
      <c r="A871" s="392"/>
      <c r="B871" s="363"/>
      <c r="C871" s="13" t="s">
        <v>1535</v>
      </c>
      <c r="D871" s="131">
        <v>2019</v>
      </c>
      <c r="E871" s="306">
        <v>400</v>
      </c>
      <c r="F871" s="306">
        <v>0</v>
      </c>
      <c r="G871" s="306">
        <v>400</v>
      </c>
      <c r="H871" s="306">
        <v>400</v>
      </c>
      <c r="I871" s="306">
        <v>0</v>
      </c>
      <c r="J871" s="306">
        <v>0</v>
      </c>
      <c r="K871" s="306">
        <v>0</v>
      </c>
      <c r="L871" s="306">
        <v>0</v>
      </c>
      <c r="M871" s="118">
        <f t="shared" si="17"/>
        <v>0</v>
      </c>
      <c r="N871" s="118">
        <f t="shared" si="18"/>
        <v>0</v>
      </c>
      <c r="O871" s="229" t="s">
        <v>1324</v>
      </c>
    </row>
    <row r="872" spans="1:15" ht="30" x14ac:dyDescent="0.25">
      <c r="A872" s="392"/>
      <c r="B872" s="363"/>
      <c r="C872" s="13" t="s">
        <v>989</v>
      </c>
      <c r="D872" s="131">
        <v>2019</v>
      </c>
      <c r="E872" s="306">
        <v>550</v>
      </c>
      <c r="F872" s="306">
        <v>0</v>
      </c>
      <c r="G872" s="306">
        <v>550</v>
      </c>
      <c r="H872" s="306">
        <v>550</v>
      </c>
      <c r="I872" s="306">
        <v>0</v>
      </c>
      <c r="J872" s="306">
        <v>0</v>
      </c>
      <c r="K872" s="306">
        <v>0</v>
      </c>
      <c r="L872" s="306">
        <v>0</v>
      </c>
      <c r="M872" s="118">
        <f t="shared" si="17"/>
        <v>0</v>
      </c>
      <c r="N872" s="118">
        <f t="shared" si="18"/>
        <v>0</v>
      </c>
      <c r="O872" s="229" t="s">
        <v>2467</v>
      </c>
    </row>
    <row r="873" spans="1:15" ht="45" x14ac:dyDescent="0.25">
      <c r="A873" s="392"/>
      <c r="B873" s="363"/>
      <c r="C873" s="13" t="s">
        <v>990</v>
      </c>
      <c r="D873" s="131">
        <v>2019</v>
      </c>
      <c r="E873" s="306">
        <v>157.06700000000001</v>
      </c>
      <c r="F873" s="306">
        <v>0</v>
      </c>
      <c r="G873" s="306">
        <v>157.06700000000001</v>
      </c>
      <c r="H873" s="306">
        <v>157.06700000000001</v>
      </c>
      <c r="I873" s="306">
        <v>0</v>
      </c>
      <c r="J873" s="306">
        <v>0</v>
      </c>
      <c r="K873" s="306">
        <v>0</v>
      </c>
      <c r="L873" s="306">
        <v>0</v>
      </c>
      <c r="M873" s="118">
        <f t="shared" si="17"/>
        <v>0</v>
      </c>
      <c r="N873" s="118">
        <f t="shared" si="18"/>
        <v>0</v>
      </c>
      <c r="O873" s="229" t="s">
        <v>2467</v>
      </c>
    </row>
    <row r="874" spans="1:15" ht="45" x14ac:dyDescent="0.25">
      <c r="A874" s="392"/>
      <c r="B874" s="363"/>
      <c r="C874" s="13" t="s">
        <v>991</v>
      </c>
      <c r="D874" s="131">
        <v>2019</v>
      </c>
      <c r="E874" s="306">
        <v>186.31700000000001</v>
      </c>
      <c r="F874" s="306">
        <v>0</v>
      </c>
      <c r="G874" s="306">
        <v>186.31700000000001</v>
      </c>
      <c r="H874" s="306">
        <v>186.31700000000001</v>
      </c>
      <c r="I874" s="306">
        <v>0</v>
      </c>
      <c r="J874" s="306">
        <v>0</v>
      </c>
      <c r="K874" s="306">
        <v>0</v>
      </c>
      <c r="L874" s="306">
        <v>0</v>
      </c>
      <c r="M874" s="118">
        <f t="shared" si="17"/>
        <v>0</v>
      </c>
      <c r="N874" s="118">
        <f t="shared" si="18"/>
        <v>0</v>
      </c>
      <c r="O874" s="229" t="s">
        <v>2467</v>
      </c>
    </row>
    <row r="875" spans="1:15" ht="30" x14ac:dyDescent="0.25">
      <c r="A875" s="392"/>
      <c r="B875" s="363"/>
      <c r="C875" s="13" t="s">
        <v>992</v>
      </c>
      <c r="D875" s="131">
        <v>2019</v>
      </c>
      <c r="E875" s="306">
        <v>167.518</v>
      </c>
      <c r="F875" s="306">
        <v>0</v>
      </c>
      <c r="G875" s="306">
        <v>167.518</v>
      </c>
      <c r="H875" s="306">
        <v>167.518</v>
      </c>
      <c r="I875" s="306">
        <v>0</v>
      </c>
      <c r="J875" s="306">
        <v>0</v>
      </c>
      <c r="K875" s="306">
        <v>0</v>
      </c>
      <c r="L875" s="306">
        <v>0</v>
      </c>
      <c r="M875" s="118">
        <f t="shared" si="17"/>
        <v>0</v>
      </c>
      <c r="N875" s="118">
        <f t="shared" si="18"/>
        <v>0</v>
      </c>
      <c r="O875" s="229" t="s">
        <v>2467</v>
      </c>
    </row>
    <row r="876" spans="1:15" ht="45" x14ac:dyDescent="0.25">
      <c r="A876" s="392"/>
      <c r="B876" s="363"/>
      <c r="C876" s="13" t="s">
        <v>993</v>
      </c>
      <c r="D876" s="131">
        <v>2019</v>
      </c>
      <c r="E876" s="306">
        <v>194.84</v>
      </c>
      <c r="F876" s="306">
        <v>0</v>
      </c>
      <c r="G876" s="306">
        <v>194.84</v>
      </c>
      <c r="H876" s="306">
        <v>194.84</v>
      </c>
      <c r="I876" s="306">
        <v>0</v>
      </c>
      <c r="J876" s="306">
        <v>0</v>
      </c>
      <c r="K876" s="306">
        <v>0</v>
      </c>
      <c r="L876" s="306">
        <v>0</v>
      </c>
      <c r="M876" s="118">
        <f t="shared" si="17"/>
        <v>0</v>
      </c>
      <c r="N876" s="118">
        <f t="shared" si="18"/>
        <v>0</v>
      </c>
      <c r="O876" s="229" t="s">
        <v>2467</v>
      </c>
    </row>
    <row r="877" spans="1:15" ht="45" x14ac:dyDescent="0.25">
      <c r="A877" s="392"/>
      <c r="B877" s="363"/>
      <c r="C877" s="13" t="s">
        <v>994</v>
      </c>
      <c r="D877" s="131">
        <v>2019</v>
      </c>
      <c r="E877" s="306">
        <v>168.20400000000001</v>
      </c>
      <c r="F877" s="306">
        <v>0</v>
      </c>
      <c r="G877" s="306">
        <v>168.20400000000001</v>
      </c>
      <c r="H877" s="306">
        <v>168.20400000000001</v>
      </c>
      <c r="I877" s="306">
        <v>0</v>
      </c>
      <c r="J877" s="306">
        <v>0</v>
      </c>
      <c r="K877" s="306">
        <v>0</v>
      </c>
      <c r="L877" s="306">
        <v>0</v>
      </c>
      <c r="M877" s="118">
        <f t="shared" si="17"/>
        <v>0</v>
      </c>
      <c r="N877" s="118">
        <f t="shared" si="18"/>
        <v>0</v>
      </c>
      <c r="O877" s="229" t="s">
        <v>2467</v>
      </c>
    </row>
    <row r="878" spans="1:15" ht="90" x14ac:dyDescent="0.25">
      <c r="A878" s="392"/>
      <c r="B878" s="363"/>
      <c r="C878" s="13" t="s">
        <v>995</v>
      </c>
      <c r="D878" s="131">
        <v>2019</v>
      </c>
      <c r="E878" s="306">
        <v>1089.634</v>
      </c>
      <c r="F878" s="306">
        <v>0</v>
      </c>
      <c r="G878" s="306">
        <v>1089.634</v>
      </c>
      <c r="H878" s="306">
        <f>G878-I878</f>
        <v>1041.8620000000001</v>
      </c>
      <c r="I878" s="306">
        <v>47.771999999999998</v>
      </c>
      <c r="J878" s="306">
        <v>0</v>
      </c>
      <c r="K878" s="306">
        <v>0</v>
      </c>
      <c r="L878" s="306">
        <v>0</v>
      </c>
      <c r="M878" s="64">
        <f t="shared" si="17"/>
        <v>4.3842244276518532</v>
      </c>
      <c r="N878" s="64">
        <f t="shared" si="18"/>
        <v>4.3842244276518532</v>
      </c>
      <c r="O878" s="229" t="s">
        <v>2467</v>
      </c>
    </row>
    <row r="879" spans="1:15" ht="120.75" thickBot="1" x14ac:dyDescent="0.3">
      <c r="A879" s="393"/>
      <c r="B879" s="377"/>
      <c r="C879" s="15" t="s">
        <v>996</v>
      </c>
      <c r="D879" s="132">
        <v>2019</v>
      </c>
      <c r="E879" s="307">
        <v>600.81799999999998</v>
      </c>
      <c r="F879" s="307">
        <v>0</v>
      </c>
      <c r="G879" s="307">
        <v>600.81799999999998</v>
      </c>
      <c r="H879" s="307">
        <f>G879-I879</f>
        <v>463.99799999999999</v>
      </c>
      <c r="I879" s="307">
        <v>136.82</v>
      </c>
      <c r="J879" s="307">
        <v>0</v>
      </c>
      <c r="K879" s="307">
        <v>0</v>
      </c>
      <c r="L879" s="307">
        <v>0</v>
      </c>
      <c r="M879" s="50">
        <f t="shared" si="17"/>
        <v>22.772287115232899</v>
      </c>
      <c r="N879" s="50">
        <f t="shared" si="18"/>
        <v>22.772287115232899</v>
      </c>
      <c r="O879" s="227" t="s">
        <v>2467</v>
      </c>
    </row>
    <row r="880" spans="1:15" ht="30" x14ac:dyDescent="0.25">
      <c r="A880" s="394" t="s">
        <v>997</v>
      </c>
      <c r="B880" s="362" t="s">
        <v>141</v>
      </c>
      <c r="C880" s="16" t="s">
        <v>998</v>
      </c>
      <c r="D880" s="141" t="s">
        <v>999</v>
      </c>
      <c r="E880" s="313">
        <v>1350</v>
      </c>
      <c r="F880" s="313">
        <v>0</v>
      </c>
      <c r="G880" s="313">
        <f>E880</f>
        <v>1350</v>
      </c>
      <c r="H880" s="313">
        <v>1350</v>
      </c>
      <c r="I880" s="313">
        <v>0</v>
      </c>
      <c r="J880" s="313">
        <v>0</v>
      </c>
      <c r="K880" s="313">
        <v>0</v>
      </c>
      <c r="L880" s="313">
        <v>0</v>
      </c>
      <c r="M880" s="141">
        <v>0</v>
      </c>
      <c r="N880" s="141">
        <v>0</v>
      </c>
      <c r="O880" s="226" t="s">
        <v>2459</v>
      </c>
    </row>
    <row r="881" spans="1:15" ht="45" x14ac:dyDescent="0.25">
      <c r="A881" s="392"/>
      <c r="B881" s="363"/>
      <c r="C881" s="13" t="s">
        <v>1000</v>
      </c>
      <c r="D881" s="131" t="s">
        <v>999</v>
      </c>
      <c r="E881" s="306">
        <v>641.47199999999998</v>
      </c>
      <c r="F881" s="306">
        <v>0</v>
      </c>
      <c r="G881" s="306">
        <f>E881</f>
        <v>641.47199999999998</v>
      </c>
      <c r="H881" s="306">
        <v>641.47199999999998</v>
      </c>
      <c r="I881" s="306">
        <v>0</v>
      </c>
      <c r="J881" s="306">
        <v>0</v>
      </c>
      <c r="K881" s="306">
        <v>0</v>
      </c>
      <c r="L881" s="306">
        <v>0</v>
      </c>
      <c r="M881" s="131">
        <v>0</v>
      </c>
      <c r="N881" s="131">
        <v>10</v>
      </c>
      <c r="O881" s="229" t="s">
        <v>1001</v>
      </c>
    </row>
    <row r="882" spans="1:15" ht="45.75" thickBot="1" x14ac:dyDescent="0.3">
      <c r="A882" s="393"/>
      <c r="B882" s="377"/>
      <c r="C882" s="15" t="s">
        <v>1002</v>
      </c>
      <c r="D882" s="132" t="s">
        <v>999</v>
      </c>
      <c r="E882" s="307">
        <v>660.05100000000004</v>
      </c>
      <c r="F882" s="307">
        <v>0</v>
      </c>
      <c r="G882" s="307">
        <f>E882</f>
        <v>660.05100000000004</v>
      </c>
      <c r="H882" s="307">
        <v>660.05100000000004</v>
      </c>
      <c r="I882" s="307">
        <v>0</v>
      </c>
      <c r="J882" s="307">
        <v>0</v>
      </c>
      <c r="K882" s="307">
        <v>0</v>
      </c>
      <c r="L882" s="307">
        <v>0</v>
      </c>
      <c r="M882" s="132">
        <v>0</v>
      </c>
      <c r="N882" s="132">
        <v>0</v>
      </c>
      <c r="O882" s="231" t="s">
        <v>1003</v>
      </c>
    </row>
    <row r="883" spans="1:15" ht="105" x14ac:dyDescent="0.25">
      <c r="A883" s="394" t="s">
        <v>1004</v>
      </c>
      <c r="B883" s="362" t="s">
        <v>141</v>
      </c>
      <c r="C883" s="16" t="s">
        <v>1005</v>
      </c>
      <c r="D883" s="141">
        <v>2019</v>
      </c>
      <c r="E883" s="313">
        <v>100</v>
      </c>
      <c r="F883" s="313">
        <v>100</v>
      </c>
      <c r="G883" s="313">
        <f>SUM(H883:J883)</f>
        <v>100</v>
      </c>
      <c r="H883" s="313">
        <v>100</v>
      </c>
      <c r="I883" s="313">
        <v>0</v>
      </c>
      <c r="J883" s="313">
        <v>0</v>
      </c>
      <c r="K883" s="313">
        <v>0</v>
      </c>
      <c r="L883" s="313">
        <v>0</v>
      </c>
      <c r="M883" s="141">
        <v>0</v>
      </c>
      <c r="N883" s="141">
        <v>0</v>
      </c>
      <c r="O883" s="226" t="s">
        <v>1006</v>
      </c>
    </row>
    <row r="884" spans="1:15" ht="105.75" thickBot="1" x14ac:dyDescent="0.3">
      <c r="A884" s="393"/>
      <c r="B884" s="377"/>
      <c r="C884" s="15" t="s">
        <v>1007</v>
      </c>
      <c r="D884" s="132">
        <v>2019</v>
      </c>
      <c r="E884" s="307">
        <v>256.32299999999998</v>
      </c>
      <c r="F884" s="307">
        <v>256.32299999999998</v>
      </c>
      <c r="G884" s="307">
        <f>SUM(H884:J884)</f>
        <v>255.71899999999999</v>
      </c>
      <c r="H884" s="307">
        <v>250</v>
      </c>
      <c r="I884" s="307">
        <v>0</v>
      </c>
      <c r="J884" s="307">
        <v>5.7190000000000003</v>
      </c>
      <c r="K884" s="307">
        <v>113.7</v>
      </c>
      <c r="L884" s="307">
        <v>255.71899999999999</v>
      </c>
      <c r="M884" s="132">
        <v>100</v>
      </c>
      <c r="N884" s="132">
        <v>100</v>
      </c>
      <c r="O884" s="227" t="s">
        <v>1008</v>
      </c>
    </row>
    <row r="885" spans="1:15" ht="75" x14ac:dyDescent="0.25">
      <c r="A885" s="394" t="s">
        <v>1009</v>
      </c>
      <c r="B885" s="362" t="s">
        <v>141</v>
      </c>
      <c r="C885" s="282" t="s">
        <v>1010</v>
      </c>
      <c r="D885" s="133" t="s">
        <v>2452</v>
      </c>
      <c r="E885" s="315">
        <v>2799.4</v>
      </c>
      <c r="F885" s="315">
        <v>823.4</v>
      </c>
      <c r="G885" s="315">
        <f>H885+I885</f>
        <v>823.4</v>
      </c>
      <c r="H885" s="315">
        <v>411</v>
      </c>
      <c r="I885" s="315">
        <v>412.4</v>
      </c>
      <c r="J885" s="315">
        <v>0</v>
      </c>
      <c r="K885" s="315">
        <v>406.9</v>
      </c>
      <c r="L885" s="315">
        <v>406.9</v>
      </c>
      <c r="M885" s="133">
        <v>85</v>
      </c>
      <c r="N885" s="103">
        <f>L885/G885*100</f>
        <v>49.417051250910852</v>
      </c>
      <c r="O885" s="245" t="s">
        <v>2666</v>
      </c>
    </row>
    <row r="886" spans="1:15" ht="30" x14ac:dyDescent="0.25">
      <c r="A886" s="392"/>
      <c r="B886" s="363"/>
      <c r="C886" s="12" t="s">
        <v>1011</v>
      </c>
      <c r="D886" s="134">
        <v>2019</v>
      </c>
      <c r="E886" s="316">
        <v>1565</v>
      </c>
      <c r="F886" s="316"/>
      <c r="G886" s="316">
        <f t="shared" ref="G886:G900" si="19">H886+I886</f>
        <v>1565</v>
      </c>
      <c r="H886" s="316">
        <v>1500</v>
      </c>
      <c r="I886" s="316">
        <v>65</v>
      </c>
      <c r="J886" s="316">
        <v>0</v>
      </c>
      <c r="K886" s="316">
        <v>0</v>
      </c>
      <c r="L886" s="316">
        <v>1362.4</v>
      </c>
      <c r="M886" s="134">
        <v>100</v>
      </c>
      <c r="N886" s="104">
        <f t="shared" ref="N886:N898" si="20">L886/G886*100</f>
        <v>87.054313099041536</v>
      </c>
      <c r="O886" s="238" t="s">
        <v>2657</v>
      </c>
    </row>
    <row r="887" spans="1:15" ht="45" x14ac:dyDescent="0.25">
      <c r="A887" s="392"/>
      <c r="B887" s="363"/>
      <c r="C887" s="12" t="s">
        <v>1012</v>
      </c>
      <c r="D887" s="134" t="s">
        <v>2452</v>
      </c>
      <c r="E887" s="316">
        <v>1531.6</v>
      </c>
      <c r="F887" s="316">
        <v>639</v>
      </c>
      <c r="G887" s="316">
        <f t="shared" si="19"/>
        <v>639</v>
      </c>
      <c r="H887" s="316">
        <v>614</v>
      </c>
      <c r="I887" s="316">
        <v>25</v>
      </c>
      <c r="J887" s="316">
        <v>0</v>
      </c>
      <c r="K887" s="316">
        <v>0</v>
      </c>
      <c r="L887" s="316">
        <v>614</v>
      </c>
      <c r="M887" s="134">
        <v>100</v>
      </c>
      <c r="N887" s="104">
        <f t="shared" si="20"/>
        <v>96.087636932707355</v>
      </c>
      <c r="O887" s="238" t="s">
        <v>2657</v>
      </c>
    </row>
    <row r="888" spans="1:15" ht="90" x14ac:dyDescent="0.25">
      <c r="A888" s="392"/>
      <c r="B888" s="363"/>
      <c r="C888" s="12" t="s">
        <v>1013</v>
      </c>
      <c r="D888" s="134" t="s">
        <v>2452</v>
      </c>
      <c r="E888" s="316">
        <v>1985.865</v>
      </c>
      <c r="F888" s="316">
        <v>0</v>
      </c>
      <c r="G888" s="316">
        <f t="shared" si="19"/>
        <v>1819.7</v>
      </c>
      <c r="H888" s="316">
        <v>1800</v>
      </c>
      <c r="I888" s="316">
        <v>19.7</v>
      </c>
      <c r="J888" s="316">
        <v>0</v>
      </c>
      <c r="K888" s="316">
        <v>0</v>
      </c>
      <c r="L888" s="316">
        <v>0</v>
      </c>
      <c r="M888" s="134">
        <v>0</v>
      </c>
      <c r="N888" s="192">
        <f t="shared" si="20"/>
        <v>0</v>
      </c>
      <c r="O888" s="238" t="s">
        <v>1900</v>
      </c>
    </row>
    <row r="889" spans="1:15" ht="45" x14ac:dyDescent="0.25">
      <c r="A889" s="392"/>
      <c r="B889" s="363"/>
      <c r="C889" s="12" t="s">
        <v>1014</v>
      </c>
      <c r="D889" s="134">
        <v>2019</v>
      </c>
      <c r="E889" s="316">
        <v>2288.4119999999998</v>
      </c>
      <c r="F889" s="316">
        <v>0</v>
      </c>
      <c r="G889" s="316">
        <f t="shared" si="19"/>
        <v>2210</v>
      </c>
      <c r="H889" s="316">
        <v>2200</v>
      </c>
      <c r="I889" s="316">
        <v>10</v>
      </c>
      <c r="J889" s="316">
        <v>0</v>
      </c>
      <c r="K889" s="316">
        <v>0</v>
      </c>
      <c r="L889" s="316">
        <v>54.2</v>
      </c>
      <c r="M889" s="134">
        <v>0</v>
      </c>
      <c r="N889" s="104">
        <f t="shared" si="20"/>
        <v>2.4524886877828056</v>
      </c>
      <c r="O889" s="238" t="s">
        <v>1015</v>
      </c>
    </row>
    <row r="890" spans="1:15" ht="90" x14ac:dyDescent="0.25">
      <c r="A890" s="392"/>
      <c r="B890" s="363"/>
      <c r="C890" s="12" t="s">
        <v>1016</v>
      </c>
      <c r="D890" s="134">
        <v>2019</v>
      </c>
      <c r="E890" s="316">
        <v>1525</v>
      </c>
      <c r="F890" s="316">
        <v>0</v>
      </c>
      <c r="G890" s="316">
        <f t="shared" si="19"/>
        <v>1525</v>
      </c>
      <c r="H890" s="316">
        <v>1450</v>
      </c>
      <c r="I890" s="316">
        <v>75</v>
      </c>
      <c r="J890" s="316">
        <v>0</v>
      </c>
      <c r="K890" s="316">
        <v>0</v>
      </c>
      <c r="L890" s="316">
        <v>43.7</v>
      </c>
      <c r="M890" s="134">
        <v>0</v>
      </c>
      <c r="N890" s="104">
        <f t="shared" si="20"/>
        <v>2.8655737704918036</v>
      </c>
      <c r="O890" s="238" t="s">
        <v>2657</v>
      </c>
    </row>
    <row r="891" spans="1:15" ht="45" x14ac:dyDescent="0.25">
      <c r="A891" s="392"/>
      <c r="B891" s="363"/>
      <c r="C891" s="12" t="s">
        <v>1017</v>
      </c>
      <c r="D891" s="134">
        <v>2019</v>
      </c>
      <c r="E891" s="316">
        <v>1491.17</v>
      </c>
      <c r="F891" s="316">
        <v>0</v>
      </c>
      <c r="G891" s="316">
        <f t="shared" si="19"/>
        <v>1448</v>
      </c>
      <c r="H891" s="316">
        <v>1448</v>
      </c>
      <c r="I891" s="316">
        <v>0</v>
      </c>
      <c r="J891" s="316">
        <v>0</v>
      </c>
      <c r="K891" s="316">
        <v>0</v>
      </c>
      <c r="L891" s="316">
        <v>36.200000000000003</v>
      </c>
      <c r="M891" s="134">
        <v>0</v>
      </c>
      <c r="N891" s="104">
        <f t="shared" si="20"/>
        <v>2.5</v>
      </c>
      <c r="O891" s="238" t="s">
        <v>2657</v>
      </c>
    </row>
    <row r="892" spans="1:15" ht="75" x14ac:dyDescent="0.25">
      <c r="A892" s="392"/>
      <c r="B892" s="363"/>
      <c r="C892" s="12" t="s">
        <v>1018</v>
      </c>
      <c r="D892" s="134" t="s">
        <v>1434</v>
      </c>
      <c r="E892" s="316">
        <v>726.02499999999998</v>
      </c>
      <c r="F892" s="316">
        <v>300</v>
      </c>
      <c r="G892" s="316">
        <f t="shared" si="19"/>
        <v>300</v>
      </c>
      <c r="H892" s="316">
        <v>300</v>
      </c>
      <c r="I892" s="316">
        <v>0</v>
      </c>
      <c r="J892" s="316">
        <v>0</v>
      </c>
      <c r="K892" s="316">
        <v>0</v>
      </c>
      <c r="L892" s="316">
        <v>0</v>
      </c>
      <c r="M892" s="134">
        <v>59</v>
      </c>
      <c r="N892" s="104">
        <f t="shared" si="20"/>
        <v>0</v>
      </c>
      <c r="O892" s="238" t="s">
        <v>2657</v>
      </c>
    </row>
    <row r="893" spans="1:15" ht="45" x14ac:dyDescent="0.25">
      <c r="A893" s="392"/>
      <c r="B893" s="363"/>
      <c r="C893" s="12" t="s">
        <v>1019</v>
      </c>
      <c r="D893" s="134" t="s">
        <v>2452</v>
      </c>
      <c r="E893" s="316">
        <v>2265.5120000000002</v>
      </c>
      <c r="F893" s="316">
        <v>0</v>
      </c>
      <c r="G893" s="316">
        <f t="shared" si="19"/>
        <v>2100</v>
      </c>
      <c r="H893" s="316">
        <v>2100</v>
      </c>
      <c r="I893" s="316">
        <v>0</v>
      </c>
      <c r="J893" s="316">
        <v>0</v>
      </c>
      <c r="K893" s="316">
        <v>0</v>
      </c>
      <c r="L893" s="316">
        <v>5.7</v>
      </c>
      <c r="M893" s="134">
        <v>0</v>
      </c>
      <c r="N893" s="104">
        <f t="shared" si="20"/>
        <v>0.27142857142857141</v>
      </c>
      <c r="O893" s="238" t="s">
        <v>1020</v>
      </c>
    </row>
    <row r="894" spans="1:15" ht="60" x14ac:dyDescent="0.25">
      <c r="A894" s="392"/>
      <c r="B894" s="363"/>
      <c r="C894" s="12" t="s">
        <v>1021</v>
      </c>
      <c r="D894" s="134">
        <v>2019</v>
      </c>
      <c r="E894" s="316">
        <v>300</v>
      </c>
      <c r="F894" s="316">
        <v>0</v>
      </c>
      <c r="G894" s="316">
        <f t="shared" si="19"/>
        <v>300</v>
      </c>
      <c r="H894" s="316">
        <v>300</v>
      </c>
      <c r="I894" s="316">
        <v>0</v>
      </c>
      <c r="J894" s="316">
        <v>0</v>
      </c>
      <c r="K894" s="316">
        <v>0</v>
      </c>
      <c r="L894" s="316">
        <v>0</v>
      </c>
      <c r="M894" s="134">
        <v>0</v>
      </c>
      <c r="N894" s="104">
        <f t="shared" si="20"/>
        <v>0</v>
      </c>
      <c r="O894" s="238" t="s">
        <v>2657</v>
      </c>
    </row>
    <row r="895" spans="1:15" ht="105" x14ac:dyDescent="0.25">
      <c r="A895" s="392"/>
      <c r="B895" s="363"/>
      <c r="C895" s="12" t="s">
        <v>1022</v>
      </c>
      <c r="D895" s="134">
        <v>2019</v>
      </c>
      <c r="E895" s="316">
        <v>801.38</v>
      </c>
      <c r="F895" s="316">
        <v>0</v>
      </c>
      <c r="G895" s="316">
        <f t="shared" si="19"/>
        <v>800</v>
      </c>
      <c r="H895" s="316">
        <v>800</v>
      </c>
      <c r="I895" s="316">
        <v>0</v>
      </c>
      <c r="J895" s="316">
        <v>0</v>
      </c>
      <c r="K895" s="316">
        <v>0</v>
      </c>
      <c r="L895" s="316">
        <v>25.7</v>
      </c>
      <c r="M895" s="134">
        <v>0</v>
      </c>
      <c r="N895" s="104">
        <f t="shared" si="20"/>
        <v>3.2124999999999999</v>
      </c>
      <c r="O895" s="238" t="s">
        <v>2657</v>
      </c>
    </row>
    <row r="896" spans="1:15" ht="105" x14ac:dyDescent="0.25">
      <c r="A896" s="392"/>
      <c r="B896" s="363"/>
      <c r="C896" s="12" t="s">
        <v>1023</v>
      </c>
      <c r="D896" s="134">
        <v>2019</v>
      </c>
      <c r="E896" s="316">
        <v>847.971</v>
      </c>
      <c r="F896" s="316">
        <v>0</v>
      </c>
      <c r="G896" s="316">
        <f t="shared" si="19"/>
        <v>800</v>
      </c>
      <c r="H896" s="316">
        <v>800</v>
      </c>
      <c r="I896" s="316">
        <v>0</v>
      </c>
      <c r="J896" s="316">
        <v>0</v>
      </c>
      <c r="K896" s="316">
        <v>0</v>
      </c>
      <c r="L896" s="316">
        <v>25.7</v>
      </c>
      <c r="M896" s="134">
        <v>0</v>
      </c>
      <c r="N896" s="104">
        <f t="shared" si="20"/>
        <v>3.2124999999999999</v>
      </c>
      <c r="O896" s="238" t="s">
        <v>2657</v>
      </c>
    </row>
    <row r="897" spans="1:15" ht="105" x14ac:dyDescent="0.25">
      <c r="A897" s="392"/>
      <c r="B897" s="363"/>
      <c r="C897" s="12" t="s">
        <v>1024</v>
      </c>
      <c r="D897" s="134">
        <v>2019</v>
      </c>
      <c r="E897" s="316">
        <v>814.92399999999998</v>
      </c>
      <c r="F897" s="316">
        <v>0</v>
      </c>
      <c r="G897" s="316">
        <f t="shared" si="19"/>
        <v>800</v>
      </c>
      <c r="H897" s="316">
        <v>800</v>
      </c>
      <c r="I897" s="316">
        <v>0</v>
      </c>
      <c r="J897" s="316">
        <v>0</v>
      </c>
      <c r="K897" s="316">
        <v>0</v>
      </c>
      <c r="L897" s="316">
        <v>25.7</v>
      </c>
      <c r="M897" s="134">
        <v>0</v>
      </c>
      <c r="N897" s="104">
        <f t="shared" si="20"/>
        <v>3.2124999999999999</v>
      </c>
      <c r="O897" s="238" t="s">
        <v>2657</v>
      </c>
    </row>
    <row r="898" spans="1:15" ht="60" x14ac:dyDescent="0.25">
      <c r="A898" s="392"/>
      <c r="B898" s="363"/>
      <c r="C898" s="12" t="s">
        <v>1025</v>
      </c>
      <c r="D898" s="134">
        <v>2019</v>
      </c>
      <c r="E898" s="316">
        <v>243.90700000000001</v>
      </c>
      <c r="F898" s="316"/>
      <c r="G898" s="316">
        <f t="shared" si="19"/>
        <v>243.90700000000001</v>
      </c>
      <c r="H898" s="316">
        <v>243.90700000000001</v>
      </c>
      <c r="I898" s="316">
        <v>0</v>
      </c>
      <c r="J898" s="316">
        <v>0</v>
      </c>
      <c r="K898" s="316">
        <v>0</v>
      </c>
      <c r="L898" s="316">
        <v>0</v>
      </c>
      <c r="M898" s="134">
        <v>0</v>
      </c>
      <c r="N898" s="104">
        <f t="shared" si="20"/>
        <v>0</v>
      </c>
      <c r="O898" s="238" t="s">
        <v>2657</v>
      </c>
    </row>
    <row r="899" spans="1:15" ht="90" x14ac:dyDescent="0.25">
      <c r="A899" s="392"/>
      <c r="B899" s="363"/>
      <c r="C899" s="12" t="s">
        <v>1026</v>
      </c>
      <c r="D899" s="134">
        <v>2019</v>
      </c>
      <c r="E899" s="316">
        <v>869.19600000000003</v>
      </c>
      <c r="F899" s="316"/>
      <c r="G899" s="316">
        <f t="shared" si="19"/>
        <v>869.19600000000003</v>
      </c>
      <c r="H899" s="316">
        <v>869.19600000000003</v>
      </c>
      <c r="I899" s="316">
        <v>0</v>
      </c>
      <c r="J899" s="316">
        <v>0</v>
      </c>
      <c r="K899" s="316">
        <v>0</v>
      </c>
      <c r="L899" s="316">
        <v>0</v>
      </c>
      <c r="M899" s="134">
        <v>0</v>
      </c>
      <c r="N899" s="104">
        <f>L899/E899*100</f>
        <v>0</v>
      </c>
      <c r="O899" s="238" t="s">
        <v>2657</v>
      </c>
    </row>
    <row r="900" spans="1:15" ht="90.75" thickBot="1" x14ac:dyDescent="0.3">
      <c r="A900" s="393"/>
      <c r="B900" s="377"/>
      <c r="C900" s="49" t="s">
        <v>1027</v>
      </c>
      <c r="D900" s="135">
        <v>2019</v>
      </c>
      <c r="E900" s="335">
        <v>933.12400000000002</v>
      </c>
      <c r="F900" s="335"/>
      <c r="G900" s="335">
        <f t="shared" si="19"/>
        <v>933.12400000000002</v>
      </c>
      <c r="H900" s="335">
        <v>933.12400000000002</v>
      </c>
      <c r="I900" s="335">
        <v>0</v>
      </c>
      <c r="J900" s="335">
        <v>0</v>
      </c>
      <c r="K900" s="335">
        <v>0</v>
      </c>
      <c r="L900" s="335">
        <v>0</v>
      </c>
      <c r="M900" s="135">
        <v>0</v>
      </c>
      <c r="N900" s="193">
        <f>L900/E900*100</f>
        <v>0</v>
      </c>
      <c r="O900" s="246" t="s">
        <v>2657</v>
      </c>
    </row>
    <row r="901" spans="1:15" ht="29.25" customHeight="1" x14ac:dyDescent="0.25">
      <c r="A901" s="385" t="s">
        <v>1028</v>
      </c>
      <c r="B901" s="386"/>
      <c r="C901" s="386"/>
      <c r="D901" s="386"/>
      <c r="E901" s="386"/>
      <c r="F901" s="386"/>
      <c r="G901" s="386"/>
      <c r="H901" s="386"/>
      <c r="I901" s="386"/>
      <c r="J901" s="386"/>
      <c r="K901" s="386"/>
      <c r="L901" s="386"/>
      <c r="M901" s="386"/>
      <c r="N901" s="386"/>
      <c r="O901" s="387"/>
    </row>
    <row r="902" spans="1:15" ht="75" x14ac:dyDescent="0.25">
      <c r="A902" s="391" t="s">
        <v>1029</v>
      </c>
      <c r="B902" s="366" t="s">
        <v>141</v>
      </c>
      <c r="C902" s="98" t="s">
        <v>1030</v>
      </c>
      <c r="D902" s="56">
        <v>2020</v>
      </c>
      <c r="E902" s="320">
        <v>1383.57</v>
      </c>
      <c r="F902" s="320"/>
      <c r="G902" s="320">
        <v>1383.57</v>
      </c>
      <c r="H902" s="320">
        <v>1383.57</v>
      </c>
      <c r="I902" s="320"/>
      <c r="J902" s="320"/>
      <c r="K902" s="320"/>
      <c r="L902" s="320"/>
      <c r="M902" s="56">
        <v>0</v>
      </c>
      <c r="N902" s="56"/>
      <c r="O902" s="234" t="s">
        <v>1031</v>
      </c>
    </row>
    <row r="903" spans="1:15" ht="90.75" thickBot="1" x14ac:dyDescent="0.3">
      <c r="A903" s="393"/>
      <c r="B903" s="377"/>
      <c r="C903" s="15" t="s">
        <v>1032</v>
      </c>
      <c r="D903" s="18">
        <v>2019</v>
      </c>
      <c r="E903" s="309">
        <v>480</v>
      </c>
      <c r="F903" s="309"/>
      <c r="G903" s="309">
        <v>480</v>
      </c>
      <c r="H903" s="309">
        <v>480</v>
      </c>
      <c r="I903" s="309"/>
      <c r="J903" s="309"/>
      <c r="K903" s="309"/>
      <c r="L903" s="309"/>
      <c r="M903" s="18">
        <v>0</v>
      </c>
      <c r="N903" s="18"/>
      <c r="O903" s="227" t="s">
        <v>1031</v>
      </c>
    </row>
    <row r="904" spans="1:15" ht="75" x14ac:dyDescent="0.25">
      <c r="A904" s="394" t="s">
        <v>1033</v>
      </c>
      <c r="B904" s="398" t="s">
        <v>141</v>
      </c>
      <c r="C904" s="16" t="s">
        <v>1034</v>
      </c>
      <c r="D904" s="32">
        <v>2019</v>
      </c>
      <c r="E904" s="308">
        <v>150</v>
      </c>
      <c r="F904" s="308"/>
      <c r="G904" s="308">
        <v>150</v>
      </c>
      <c r="H904" s="308">
        <v>150</v>
      </c>
      <c r="I904" s="308">
        <v>0</v>
      </c>
      <c r="J904" s="308">
        <v>0</v>
      </c>
      <c r="K904" s="308"/>
      <c r="L904" s="308"/>
      <c r="M904" s="32"/>
      <c r="N904" s="32">
        <v>100</v>
      </c>
      <c r="O904" s="226" t="s">
        <v>773</v>
      </c>
    </row>
    <row r="905" spans="1:15" ht="75" x14ac:dyDescent="0.25">
      <c r="A905" s="392"/>
      <c r="B905" s="399"/>
      <c r="C905" s="13" t="s">
        <v>1035</v>
      </c>
      <c r="D905" s="29">
        <v>2019</v>
      </c>
      <c r="E905" s="312">
        <v>100</v>
      </c>
      <c r="F905" s="312"/>
      <c r="G905" s="312">
        <v>100</v>
      </c>
      <c r="H905" s="312">
        <v>100</v>
      </c>
      <c r="I905" s="312">
        <v>0</v>
      </c>
      <c r="J905" s="312">
        <v>0</v>
      </c>
      <c r="K905" s="312"/>
      <c r="L905" s="312"/>
      <c r="M905" s="29"/>
      <c r="N905" s="29">
        <v>100</v>
      </c>
      <c r="O905" s="229" t="s">
        <v>773</v>
      </c>
    </row>
    <row r="906" spans="1:15" ht="90.75" thickBot="1" x14ac:dyDescent="0.3">
      <c r="A906" s="393"/>
      <c r="B906" s="148" t="s">
        <v>2632</v>
      </c>
      <c r="C906" s="15" t="s">
        <v>1036</v>
      </c>
      <c r="D906" s="18" t="s">
        <v>1037</v>
      </c>
      <c r="E906" s="309">
        <v>10183</v>
      </c>
      <c r="F906" s="309">
        <v>10183</v>
      </c>
      <c r="G906" s="309">
        <f>H906+I906</f>
        <v>10479.6</v>
      </c>
      <c r="H906" s="309">
        <v>10183</v>
      </c>
      <c r="I906" s="309">
        <v>296.60000000000002</v>
      </c>
      <c r="J906" s="309">
        <v>0</v>
      </c>
      <c r="K906" s="309"/>
      <c r="L906" s="309"/>
      <c r="M906" s="18"/>
      <c r="N906" s="18">
        <v>100</v>
      </c>
      <c r="O906" s="227" t="s">
        <v>774</v>
      </c>
    </row>
    <row r="907" spans="1:15" ht="60" x14ac:dyDescent="0.25">
      <c r="A907" s="394" t="s">
        <v>1038</v>
      </c>
      <c r="B907" s="362" t="s">
        <v>141</v>
      </c>
      <c r="C907" s="47" t="s">
        <v>1039</v>
      </c>
      <c r="D907" s="32">
        <v>2019</v>
      </c>
      <c r="E907" s="308">
        <v>1519.134</v>
      </c>
      <c r="F907" s="308">
        <v>1322.1869999999999</v>
      </c>
      <c r="G907" s="308">
        <f t="shared" ref="G907:G916" si="21">H907+I907+J907</f>
        <v>1322.1869999999999</v>
      </c>
      <c r="H907" s="308">
        <v>1314.5889999999999</v>
      </c>
      <c r="I907" s="308">
        <v>7.5979999999999999</v>
      </c>
      <c r="J907" s="308"/>
      <c r="K907" s="308"/>
      <c r="L907" s="308"/>
      <c r="M907" s="32">
        <v>100</v>
      </c>
      <c r="N907" s="32">
        <v>100</v>
      </c>
      <c r="O907" s="230" t="s">
        <v>1040</v>
      </c>
    </row>
    <row r="908" spans="1:15" ht="60" x14ac:dyDescent="0.25">
      <c r="A908" s="392"/>
      <c r="B908" s="363"/>
      <c r="C908" s="12" t="s">
        <v>1041</v>
      </c>
      <c r="D908" s="29">
        <v>2019</v>
      </c>
      <c r="E908" s="312">
        <v>1496.992</v>
      </c>
      <c r="F908" s="312">
        <v>1337.3879999999999</v>
      </c>
      <c r="G908" s="312">
        <f t="shared" si="21"/>
        <v>1337.3880000000001</v>
      </c>
      <c r="H908" s="312">
        <v>1329.9490000000001</v>
      </c>
      <c r="I908" s="312">
        <v>7.4390000000000001</v>
      </c>
      <c r="J908" s="312"/>
      <c r="K908" s="312"/>
      <c r="L908" s="312"/>
      <c r="M908" s="29">
        <v>100</v>
      </c>
      <c r="N908" s="29">
        <v>100</v>
      </c>
      <c r="O908" s="232" t="s">
        <v>1040</v>
      </c>
    </row>
    <row r="909" spans="1:15" ht="90" x14ac:dyDescent="0.25">
      <c r="A909" s="392"/>
      <c r="B909" s="363"/>
      <c r="C909" s="12" t="s">
        <v>1042</v>
      </c>
      <c r="D909" s="29">
        <v>2019</v>
      </c>
      <c r="E909" s="312">
        <v>553.58399999999995</v>
      </c>
      <c r="F909" s="312">
        <v>485.33600000000001</v>
      </c>
      <c r="G909" s="312">
        <f t="shared" si="21"/>
        <v>485.33600000000001</v>
      </c>
      <c r="H909" s="312">
        <v>477.94400000000002</v>
      </c>
      <c r="I909" s="312">
        <v>7.3920000000000003</v>
      </c>
      <c r="J909" s="312"/>
      <c r="K909" s="312"/>
      <c r="L909" s="312"/>
      <c r="M909" s="29">
        <v>100</v>
      </c>
      <c r="N909" s="29">
        <v>100</v>
      </c>
      <c r="O909" s="232" t="s">
        <v>1040</v>
      </c>
    </row>
    <row r="910" spans="1:15" ht="90" x14ac:dyDescent="0.25">
      <c r="A910" s="392"/>
      <c r="B910" s="363"/>
      <c r="C910" s="12" t="s">
        <v>1043</v>
      </c>
      <c r="D910" s="29">
        <v>2019</v>
      </c>
      <c r="E910" s="312">
        <v>517.24800000000005</v>
      </c>
      <c r="F910" s="312">
        <v>457.96899999999999</v>
      </c>
      <c r="G910" s="312">
        <f t="shared" si="21"/>
        <v>457.96899999999999</v>
      </c>
      <c r="H910" s="312">
        <v>450.577</v>
      </c>
      <c r="I910" s="312">
        <v>7.3920000000000003</v>
      </c>
      <c r="J910" s="312"/>
      <c r="K910" s="312"/>
      <c r="L910" s="312"/>
      <c r="M910" s="29">
        <v>100</v>
      </c>
      <c r="N910" s="29">
        <v>100</v>
      </c>
      <c r="O910" s="232" t="s">
        <v>1040</v>
      </c>
    </row>
    <row r="911" spans="1:15" ht="75" x14ac:dyDescent="0.25">
      <c r="A911" s="392"/>
      <c r="B911" s="363"/>
      <c r="C911" s="12" t="s">
        <v>1044</v>
      </c>
      <c r="D911" s="29">
        <v>2019</v>
      </c>
      <c r="E911" s="312">
        <v>611.322</v>
      </c>
      <c r="F911" s="312">
        <v>545.64099999999996</v>
      </c>
      <c r="G911" s="312">
        <f t="shared" si="21"/>
        <v>545.64100000000008</v>
      </c>
      <c r="H911" s="312">
        <v>538.24900000000002</v>
      </c>
      <c r="I911" s="312">
        <v>7.3920000000000003</v>
      </c>
      <c r="J911" s="312"/>
      <c r="K911" s="312"/>
      <c r="L911" s="312"/>
      <c r="M911" s="29">
        <v>100</v>
      </c>
      <c r="N911" s="29">
        <v>100</v>
      </c>
      <c r="O911" s="232" t="s">
        <v>1040</v>
      </c>
    </row>
    <row r="912" spans="1:15" ht="75" x14ac:dyDescent="0.25">
      <c r="A912" s="392"/>
      <c r="B912" s="363"/>
      <c r="C912" s="12" t="s">
        <v>1045</v>
      </c>
      <c r="D912" s="29">
        <v>2019</v>
      </c>
      <c r="E912" s="312">
        <v>816.15599999999995</v>
      </c>
      <c r="F912" s="312">
        <v>703.32600000000002</v>
      </c>
      <c r="G912" s="312">
        <f t="shared" si="21"/>
        <v>703.32600000000002</v>
      </c>
      <c r="H912" s="312">
        <v>695.93399999999997</v>
      </c>
      <c r="I912" s="312">
        <v>7.3920000000000003</v>
      </c>
      <c r="J912" s="312"/>
      <c r="K912" s="312"/>
      <c r="L912" s="312"/>
      <c r="M912" s="29">
        <v>100</v>
      </c>
      <c r="N912" s="29">
        <v>100</v>
      </c>
      <c r="O912" s="232" t="s">
        <v>1040</v>
      </c>
    </row>
    <row r="913" spans="1:15" ht="90" x14ac:dyDescent="0.25">
      <c r="A913" s="392"/>
      <c r="B913" s="363"/>
      <c r="C913" s="12" t="s">
        <v>1046</v>
      </c>
      <c r="D913" s="29">
        <v>2019</v>
      </c>
      <c r="E913" s="312">
        <v>1451.4970000000001</v>
      </c>
      <c r="F913" s="312">
        <v>1369.5440000000001</v>
      </c>
      <c r="G913" s="312">
        <f t="shared" si="21"/>
        <v>1369.5440000000001</v>
      </c>
      <c r="H913" s="312">
        <v>1369.5440000000001</v>
      </c>
      <c r="I913" s="312"/>
      <c r="J913" s="312"/>
      <c r="K913" s="312"/>
      <c r="L913" s="312"/>
      <c r="M913" s="29">
        <v>100</v>
      </c>
      <c r="N913" s="29">
        <v>100</v>
      </c>
      <c r="O913" s="232" t="s">
        <v>1040</v>
      </c>
    </row>
    <row r="914" spans="1:15" ht="75" x14ac:dyDescent="0.25">
      <c r="A914" s="392"/>
      <c r="B914" s="363"/>
      <c r="C914" s="12" t="s">
        <v>1047</v>
      </c>
      <c r="D914" s="29">
        <v>2019</v>
      </c>
      <c r="E914" s="312">
        <v>821.03800000000001</v>
      </c>
      <c r="F914" s="312">
        <v>735.79200000000003</v>
      </c>
      <c r="G914" s="312">
        <f t="shared" si="21"/>
        <v>799.774</v>
      </c>
      <c r="H914" s="312">
        <v>792.38199999999995</v>
      </c>
      <c r="I914" s="312">
        <v>7.3920000000000003</v>
      </c>
      <c r="J914" s="312"/>
      <c r="K914" s="312"/>
      <c r="L914" s="312"/>
      <c r="M914" s="29">
        <v>100</v>
      </c>
      <c r="N914" s="29">
        <v>100</v>
      </c>
      <c r="O914" s="232" t="s">
        <v>1040</v>
      </c>
    </row>
    <row r="915" spans="1:15" ht="60" x14ac:dyDescent="0.25">
      <c r="A915" s="392"/>
      <c r="B915" s="363"/>
      <c r="C915" s="12" t="s">
        <v>1048</v>
      </c>
      <c r="D915" s="29">
        <v>2019</v>
      </c>
      <c r="E915" s="312">
        <v>1579.9459999999999</v>
      </c>
      <c r="F915" s="312">
        <v>50.808999999999997</v>
      </c>
      <c r="G915" s="312">
        <f t="shared" si="21"/>
        <v>206.648</v>
      </c>
      <c r="H915" s="312">
        <v>198.364</v>
      </c>
      <c r="I915" s="312">
        <v>8.2840000000000007</v>
      </c>
      <c r="J915" s="312"/>
      <c r="K915" s="312"/>
      <c r="L915" s="312"/>
      <c r="M915" s="29">
        <v>100</v>
      </c>
      <c r="N915" s="29"/>
      <c r="O915" s="232" t="s">
        <v>775</v>
      </c>
    </row>
    <row r="916" spans="1:15" ht="195" x14ac:dyDescent="0.25">
      <c r="A916" s="392"/>
      <c r="B916" s="363"/>
      <c r="C916" s="13" t="s">
        <v>1049</v>
      </c>
      <c r="D916" s="29">
        <v>2019</v>
      </c>
      <c r="E916" s="312">
        <v>1370.0930000000001</v>
      </c>
      <c r="F916" s="312">
        <v>1307.3979999999999</v>
      </c>
      <c r="G916" s="312">
        <f t="shared" si="21"/>
        <v>1319.104</v>
      </c>
      <c r="H916" s="312">
        <v>1319.104</v>
      </c>
      <c r="I916" s="312"/>
      <c r="J916" s="312"/>
      <c r="K916" s="312"/>
      <c r="L916" s="312"/>
      <c r="M916" s="29">
        <v>100</v>
      </c>
      <c r="N916" s="29"/>
      <c r="O916" s="232" t="s">
        <v>1040</v>
      </c>
    </row>
    <row r="917" spans="1:15" ht="30" x14ac:dyDescent="0.25">
      <c r="A917" s="392"/>
      <c r="B917" s="363"/>
      <c r="C917" s="13" t="s">
        <v>1050</v>
      </c>
      <c r="D917" s="29"/>
      <c r="E917" s="312"/>
      <c r="F917" s="312"/>
      <c r="G917" s="312">
        <v>560</v>
      </c>
      <c r="H917" s="312">
        <v>560</v>
      </c>
      <c r="I917" s="312"/>
      <c r="J917" s="312"/>
      <c r="K917" s="312"/>
      <c r="L917" s="312"/>
      <c r="M917" s="29"/>
      <c r="N917" s="29">
        <v>0</v>
      </c>
      <c r="O917" s="232" t="s">
        <v>1051</v>
      </c>
    </row>
    <row r="918" spans="1:15" ht="30" x14ac:dyDescent="0.25">
      <c r="A918" s="392"/>
      <c r="B918" s="363"/>
      <c r="C918" s="13" t="s">
        <v>1052</v>
      </c>
      <c r="D918" s="29"/>
      <c r="E918" s="312"/>
      <c r="F918" s="312"/>
      <c r="G918" s="312">
        <v>525</v>
      </c>
      <c r="H918" s="312">
        <v>525</v>
      </c>
      <c r="I918" s="312"/>
      <c r="J918" s="312"/>
      <c r="K918" s="312"/>
      <c r="L918" s="312"/>
      <c r="M918" s="29"/>
      <c r="N918" s="29">
        <v>0</v>
      </c>
      <c r="O918" s="232" t="s">
        <v>1051</v>
      </c>
    </row>
    <row r="919" spans="1:15" x14ac:dyDescent="0.25">
      <c r="A919" s="392"/>
      <c r="B919" s="363"/>
      <c r="C919" s="13" t="s">
        <v>1053</v>
      </c>
      <c r="D919" s="29"/>
      <c r="E919" s="312"/>
      <c r="F919" s="312"/>
      <c r="G919" s="312">
        <v>30</v>
      </c>
      <c r="H919" s="312">
        <v>30</v>
      </c>
      <c r="I919" s="312"/>
      <c r="J919" s="312"/>
      <c r="K919" s="312"/>
      <c r="L919" s="312"/>
      <c r="M919" s="29"/>
      <c r="N919" s="29">
        <v>0</v>
      </c>
      <c r="O919" s="232" t="s">
        <v>1054</v>
      </c>
    </row>
    <row r="920" spans="1:15" ht="30" x14ac:dyDescent="0.25">
      <c r="A920" s="392"/>
      <c r="B920" s="363"/>
      <c r="C920" s="13" t="s">
        <v>1055</v>
      </c>
      <c r="D920" s="29"/>
      <c r="E920" s="312"/>
      <c r="F920" s="312"/>
      <c r="G920" s="312">
        <v>160</v>
      </c>
      <c r="H920" s="312">
        <v>160</v>
      </c>
      <c r="I920" s="312"/>
      <c r="J920" s="312"/>
      <c r="K920" s="312"/>
      <c r="L920" s="312"/>
      <c r="M920" s="29"/>
      <c r="N920" s="29">
        <v>0</v>
      </c>
      <c r="O920" s="232" t="s">
        <v>1054</v>
      </c>
    </row>
    <row r="921" spans="1:15" ht="30" x14ac:dyDescent="0.25">
      <c r="A921" s="392"/>
      <c r="B921" s="363"/>
      <c r="C921" s="13" t="s">
        <v>1056</v>
      </c>
      <c r="D921" s="29"/>
      <c r="E921" s="312"/>
      <c r="F921" s="312"/>
      <c r="G921" s="312">
        <v>60</v>
      </c>
      <c r="H921" s="312">
        <v>60</v>
      </c>
      <c r="I921" s="312"/>
      <c r="J921" s="312"/>
      <c r="K921" s="312"/>
      <c r="L921" s="312"/>
      <c r="M921" s="29"/>
      <c r="N921" s="29">
        <v>100</v>
      </c>
      <c r="O921" s="232" t="s">
        <v>1054</v>
      </c>
    </row>
    <row r="922" spans="1:15" ht="45" x14ac:dyDescent="0.25">
      <c r="A922" s="392"/>
      <c r="B922" s="363" t="s">
        <v>2632</v>
      </c>
      <c r="C922" s="13" t="s">
        <v>1057</v>
      </c>
      <c r="D922" s="131" t="s">
        <v>2452</v>
      </c>
      <c r="E922" s="306">
        <v>1495</v>
      </c>
      <c r="F922" s="306">
        <v>602.82899999999995</v>
      </c>
      <c r="G922" s="306">
        <f>H922+I922+J922</f>
        <v>602.82899999999995</v>
      </c>
      <c r="H922" s="306">
        <v>594</v>
      </c>
      <c r="I922" s="306">
        <v>8.8290000000000006</v>
      </c>
      <c r="J922" s="306"/>
      <c r="K922" s="306"/>
      <c r="L922" s="306"/>
      <c r="M922" s="131">
        <v>100</v>
      </c>
      <c r="N922" s="131">
        <v>100</v>
      </c>
      <c r="O922" s="232" t="s">
        <v>1040</v>
      </c>
    </row>
    <row r="923" spans="1:15" ht="45.75" thickBot="1" x14ac:dyDescent="0.3">
      <c r="A923" s="393"/>
      <c r="B923" s="377"/>
      <c r="C923" s="15" t="s">
        <v>1057</v>
      </c>
      <c r="D923" s="18">
        <v>2019</v>
      </c>
      <c r="E923" s="307">
        <v>149.69900000000001</v>
      </c>
      <c r="F923" s="307">
        <v>149.69399999999999</v>
      </c>
      <c r="G923" s="307">
        <f>H923+I923+J923</f>
        <v>149.69399999999999</v>
      </c>
      <c r="H923" s="307">
        <v>148.523</v>
      </c>
      <c r="I923" s="307">
        <v>1.171</v>
      </c>
      <c r="J923" s="307"/>
      <c r="K923" s="307"/>
      <c r="L923" s="307"/>
      <c r="M923" s="132">
        <v>100</v>
      </c>
      <c r="N923" s="132">
        <v>100</v>
      </c>
      <c r="O923" s="231" t="s">
        <v>1040</v>
      </c>
    </row>
    <row r="924" spans="1:15" ht="90" x14ac:dyDescent="0.25">
      <c r="A924" s="394" t="s">
        <v>1058</v>
      </c>
      <c r="B924" s="362" t="s">
        <v>141</v>
      </c>
      <c r="C924" s="47" t="s">
        <v>1059</v>
      </c>
      <c r="D924" s="67">
        <v>2019</v>
      </c>
      <c r="E924" s="313"/>
      <c r="F924" s="313"/>
      <c r="G924" s="313">
        <f>H924+I924+J924</f>
        <v>155.19999999999999</v>
      </c>
      <c r="H924" s="313">
        <v>155.19999999999999</v>
      </c>
      <c r="I924" s="313"/>
      <c r="J924" s="313"/>
      <c r="K924" s="313"/>
      <c r="L924" s="313"/>
      <c r="M924" s="68"/>
      <c r="N924" s="69"/>
      <c r="O924" s="256" t="s">
        <v>1060</v>
      </c>
    </row>
    <row r="925" spans="1:15" ht="90" x14ac:dyDescent="0.25">
      <c r="A925" s="392"/>
      <c r="B925" s="363"/>
      <c r="C925" s="12" t="s">
        <v>1061</v>
      </c>
      <c r="D925" s="70">
        <v>2019</v>
      </c>
      <c r="E925" s="306">
        <v>163.1705</v>
      </c>
      <c r="F925" s="306">
        <f>E925</f>
        <v>163.1705</v>
      </c>
      <c r="G925" s="306">
        <f>H925+I925+J925</f>
        <v>163.19999999999999</v>
      </c>
      <c r="H925" s="316">
        <v>163.19999999999999</v>
      </c>
      <c r="I925" s="306"/>
      <c r="J925" s="306"/>
      <c r="K925" s="306"/>
      <c r="L925" s="306"/>
      <c r="M925" s="71">
        <v>0</v>
      </c>
      <c r="N925" s="72"/>
      <c r="O925" s="257" t="s">
        <v>2654</v>
      </c>
    </row>
    <row r="926" spans="1:15" ht="90" x14ac:dyDescent="0.25">
      <c r="A926" s="392"/>
      <c r="B926" s="363"/>
      <c r="C926" s="12" t="s">
        <v>1062</v>
      </c>
      <c r="D926" s="70">
        <v>2019</v>
      </c>
      <c r="E926" s="306">
        <v>194.315</v>
      </c>
      <c r="F926" s="306">
        <f t="shared" ref="F926:F943" si="22">E926</f>
        <v>194.315</v>
      </c>
      <c r="G926" s="306">
        <f t="shared" ref="G926:G948" si="23">H926+I926+J926</f>
        <v>194.3</v>
      </c>
      <c r="H926" s="316">
        <v>194.3</v>
      </c>
      <c r="I926" s="306"/>
      <c r="J926" s="306"/>
      <c r="K926" s="306"/>
      <c r="L926" s="306"/>
      <c r="M926" s="71">
        <v>0</v>
      </c>
      <c r="N926" s="72"/>
      <c r="O926" s="257" t="s">
        <v>2654</v>
      </c>
    </row>
    <row r="927" spans="1:15" ht="75" x14ac:dyDescent="0.25">
      <c r="A927" s="392"/>
      <c r="B927" s="363"/>
      <c r="C927" s="12" t="s">
        <v>1063</v>
      </c>
      <c r="D927" s="70">
        <v>2019</v>
      </c>
      <c r="E927" s="306">
        <v>127.042</v>
      </c>
      <c r="F927" s="306">
        <f t="shared" si="22"/>
        <v>127.042</v>
      </c>
      <c r="G927" s="306">
        <f t="shared" si="23"/>
        <v>127.1</v>
      </c>
      <c r="H927" s="316">
        <v>127.1</v>
      </c>
      <c r="I927" s="306"/>
      <c r="J927" s="306"/>
      <c r="K927" s="306"/>
      <c r="L927" s="306"/>
      <c r="M927" s="71">
        <v>0</v>
      </c>
      <c r="N927" s="72"/>
      <c r="O927" s="257" t="s">
        <v>2654</v>
      </c>
    </row>
    <row r="928" spans="1:15" ht="75" x14ac:dyDescent="0.25">
      <c r="A928" s="392"/>
      <c r="B928" s="363"/>
      <c r="C928" s="12" t="s">
        <v>1064</v>
      </c>
      <c r="D928" s="70">
        <v>2019</v>
      </c>
      <c r="E928" s="306">
        <v>195.858</v>
      </c>
      <c r="F928" s="306">
        <f t="shared" si="22"/>
        <v>195.858</v>
      </c>
      <c r="G928" s="306">
        <f t="shared" si="23"/>
        <v>195.9</v>
      </c>
      <c r="H928" s="316">
        <v>195.9</v>
      </c>
      <c r="I928" s="306"/>
      <c r="J928" s="306"/>
      <c r="K928" s="306"/>
      <c r="L928" s="306"/>
      <c r="M928" s="71">
        <v>0</v>
      </c>
      <c r="N928" s="72"/>
      <c r="O928" s="257" t="s">
        <v>2654</v>
      </c>
    </row>
    <row r="929" spans="1:15" ht="75" x14ac:dyDescent="0.25">
      <c r="A929" s="392"/>
      <c r="B929" s="363"/>
      <c r="C929" s="12" t="s">
        <v>1065</v>
      </c>
      <c r="D929" s="70">
        <v>2019</v>
      </c>
      <c r="E929" s="312">
        <v>143.428</v>
      </c>
      <c r="F929" s="306">
        <f t="shared" si="22"/>
        <v>143.428</v>
      </c>
      <c r="G929" s="306">
        <f t="shared" si="23"/>
        <v>143.5</v>
      </c>
      <c r="H929" s="316">
        <v>143.5</v>
      </c>
      <c r="I929" s="312"/>
      <c r="J929" s="312"/>
      <c r="K929" s="306"/>
      <c r="L929" s="312"/>
      <c r="M929" s="71">
        <v>0</v>
      </c>
      <c r="N929" s="72"/>
      <c r="O929" s="257" t="s">
        <v>2654</v>
      </c>
    </row>
    <row r="930" spans="1:15" ht="75" x14ac:dyDescent="0.25">
      <c r="A930" s="392"/>
      <c r="B930" s="363"/>
      <c r="C930" s="12" t="s">
        <v>1066</v>
      </c>
      <c r="D930" s="70">
        <v>2019</v>
      </c>
      <c r="E930" s="306">
        <v>142.55600000000001</v>
      </c>
      <c r="F930" s="306">
        <f t="shared" si="22"/>
        <v>142.55600000000001</v>
      </c>
      <c r="G930" s="306">
        <f t="shared" si="23"/>
        <v>142.6</v>
      </c>
      <c r="H930" s="316">
        <v>142.6</v>
      </c>
      <c r="I930" s="306"/>
      <c r="J930" s="306"/>
      <c r="K930" s="306"/>
      <c r="L930" s="306"/>
      <c r="M930" s="71">
        <v>0</v>
      </c>
      <c r="N930" s="72"/>
      <c r="O930" s="257" t="s">
        <v>2654</v>
      </c>
    </row>
    <row r="931" spans="1:15" ht="75" x14ac:dyDescent="0.25">
      <c r="A931" s="392"/>
      <c r="B931" s="363"/>
      <c r="C931" s="12" t="s">
        <v>1067</v>
      </c>
      <c r="D931" s="70">
        <v>2019</v>
      </c>
      <c r="E931" s="306">
        <v>142.55600000000001</v>
      </c>
      <c r="F931" s="306">
        <f t="shared" si="22"/>
        <v>142.55600000000001</v>
      </c>
      <c r="G931" s="306">
        <f t="shared" si="23"/>
        <v>142.6</v>
      </c>
      <c r="H931" s="316">
        <v>142.6</v>
      </c>
      <c r="I931" s="306"/>
      <c r="J931" s="306"/>
      <c r="K931" s="306"/>
      <c r="L931" s="306"/>
      <c r="M931" s="71">
        <v>0</v>
      </c>
      <c r="N931" s="72"/>
      <c r="O931" s="257" t="s">
        <v>2654</v>
      </c>
    </row>
    <row r="932" spans="1:15" ht="75" x14ac:dyDescent="0.25">
      <c r="A932" s="392"/>
      <c r="B932" s="363"/>
      <c r="C932" s="12" t="s">
        <v>1068</v>
      </c>
      <c r="D932" s="70">
        <v>2019</v>
      </c>
      <c r="E932" s="306">
        <v>143.42500000000001</v>
      </c>
      <c r="F932" s="306">
        <f t="shared" si="22"/>
        <v>143.42500000000001</v>
      </c>
      <c r="G932" s="306">
        <f>H932+I932+J932</f>
        <v>143.5</v>
      </c>
      <c r="H932" s="316">
        <v>143.5</v>
      </c>
      <c r="I932" s="306"/>
      <c r="J932" s="306"/>
      <c r="K932" s="306"/>
      <c r="L932" s="306"/>
      <c r="M932" s="71">
        <v>0</v>
      </c>
      <c r="N932" s="72"/>
      <c r="O932" s="257" t="s">
        <v>2654</v>
      </c>
    </row>
    <row r="933" spans="1:15" ht="90" x14ac:dyDescent="0.25">
      <c r="A933" s="392"/>
      <c r="B933" s="363"/>
      <c r="C933" s="12" t="s">
        <v>1069</v>
      </c>
      <c r="D933" s="70">
        <v>2019</v>
      </c>
      <c r="E933" s="306">
        <v>143.428</v>
      </c>
      <c r="F933" s="306">
        <f t="shared" si="22"/>
        <v>143.428</v>
      </c>
      <c r="G933" s="306">
        <f t="shared" si="23"/>
        <v>143.4</v>
      </c>
      <c r="H933" s="316">
        <v>143.4</v>
      </c>
      <c r="I933" s="306"/>
      <c r="J933" s="306"/>
      <c r="K933" s="306"/>
      <c r="L933" s="306"/>
      <c r="M933" s="71">
        <v>0</v>
      </c>
      <c r="N933" s="72"/>
      <c r="O933" s="257" t="s">
        <v>2654</v>
      </c>
    </row>
    <row r="934" spans="1:15" ht="90" x14ac:dyDescent="0.25">
      <c r="A934" s="392"/>
      <c r="B934" s="363"/>
      <c r="C934" s="12" t="s">
        <v>1070</v>
      </c>
      <c r="D934" s="70">
        <v>2019</v>
      </c>
      <c r="E934" s="306">
        <v>134.505</v>
      </c>
      <c r="F934" s="306">
        <f t="shared" si="22"/>
        <v>134.505</v>
      </c>
      <c r="G934" s="306">
        <f t="shared" si="23"/>
        <v>134.5</v>
      </c>
      <c r="H934" s="316">
        <v>134.5</v>
      </c>
      <c r="I934" s="306"/>
      <c r="J934" s="306"/>
      <c r="K934" s="306"/>
      <c r="L934" s="306"/>
      <c r="M934" s="71">
        <v>0</v>
      </c>
      <c r="N934" s="72"/>
      <c r="O934" s="257" t="s">
        <v>2654</v>
      </c>
    </row>
    <row r="935" spans="1:15" ht="90" x14ac:dyDescent="0.25">
      <c r="A935" s="392"/>
      <c r="B935" s="363"/>
      <c r="C935" s="12" t="s">
        <v>1071</v>
      </c>
      <c r="D935" s="70">
        <v>2019</v>
      </c>
      <c r="E935" s="306">
        <v>267.96600000000001</v>
      </c>
      <c r="F935" s="306">
        <f t="shared" si="22"/>
        <v>267.96600000000001</v>
      </c>
      <c r="G935" s="306">
        <f t="shared" si="23"/>
        <v>268</v>
      </c>
      <c r="H935" s="316">
        <v>268</v>
      </c>
      <c r="I935" s="306"/>
      <c r="J935" s="306"/>
      <c r="K935" s="306"/>
      <c r="L935" s="306"/>
      <c r="M935" s="71">
        <v>0</v>
      </c>
      <c r="N935" s="72"/>
      <c r="O935" s="257" t="s">
        <v>2654</v>
      </c>
    </row>
    <row r="936" spans="1:15" ht="60" x14ac:dyDescent="0.25">
      <c r="A936" s="392"/>
      <c r="B936" s="363"/>
      <c r="C936" s="12" t="s">
        <v>1072</v>
      </c>
      <c r="D936" s="70"/>
      <c r="E936" s="306"/>
      <c r="F936" s="306"/>
      <c r="G936" s="306">
        <f t="shared" si="23"/>
        <v>103.4</v>
      </c>
      <c r="H936" s="316">
        <v>103.4</v>
      </c>
      <c r="I936" s="306"/>
      <c r="J936" s="306"/>
      <c r="K936" s="306"/>
      <c r="L936" s="306"/>
      <c r="M936" s="71">
        <v>0</v>
      </c>
      <c r="N936" s="72"/>
      <c r="O936" s="258" t="s">
        <v>1060</v>
      </c>
    </row>
    <row r="937" spans="1:15" ht="75" x14ac:dyDescent="0.25">
      <c r="A937" s="392"/>
      <c r="B937" s="363"/>
      <c r="C937" s="12" t="s">
        <v>1073</v>
      </c>
      <c r="D937" s="70"/>
      <c r="E937" s="306"/>
      <c r="F937" s="306"/>
      <c r="G937" s="306">
        <f t="shared" si="23"/>
        <v>142.6</v>
      </c>
      <c r="H937" s="316">
        <v>142.6</v>
      </c>
      <c r="I937" s="306"/>
      <c r="J937" s="306"/>
      <c r="K937" s="306"/>
      <c r="L937" s="306"/>
      <c r="M937" s="71">
        <v>0</v>
      </c>
      <c r="N937" s="72"/>
      <c r="O937" s="258" t="s">
        <v>1060</v>
      </c>
    </row>
    <row r="938" spans="1:15" ht="90" x14ac:dyDescent="0.25">
      <c r="A938" s="392"/>
      <c r="B938" s="363"/>
      <c r="C938" s="12" t="s">
        <v>1074</v>
      </c>
      <c r="D938" s="70">
        <v>2019</v>
      </c>
      <c r="E938" s="306">
        <v>295.86099999999999</v>
      </c>
      <c r="F938" s="306">
        <f t="shared" si="22"/>
        <v>295.86099999999999</v>
      </c>
      <c r="G938" s="306">
        <f t="shared" si="23"/>
        <v>295.89999999999998</v>
      </c>
      <c r="H938" s="316">
        <v>295.89999999999998</v>
      </c>
      <c r="I938" s="306"/>
      <c r="J938" s="306"/>
      <c r="K938" s="306"/>
      <c r="L938" s="306"/>
      <c r="M938" s="71" t="s">
        <v>1075</v>
      </c>
      <c r="N938" s="72"/>
      <c r="O938" s="257" t="s">
        <v>2654</v>
      </c>
    </row>
    <row r="939" spans="1:15" ht="90" x14ac:dyDescent="0.25">
      <c r="A939" s="392"/>
      <c r="B939" s="363"/>
      <c r="C939" s="12" t="s">
        <v>1076</v>
      </c>
      <c r="D939" s="70">
        <v>2019</v>
      </c>
      <c r="E939" s="306">
        <v>127.211</v>
      </c>
      <c r="F939" s="306">
        <f t="shared" si="22"/>
        <v>127.211</v>
      </c>
      <c r="G939" s="306">
        <f t="shared" si="23"/>
        <v>129.5</v>
      </c>
      <c r="H939" s="316">
        <v>129.5</v>
      </c>
      <c r="I939" s="306"/>
      <c r="J939" s="306"/>
      <c r="K939" s="306"/>
      <c r="L939" s="306"/>
      <c r="M939" s="71">
        <v>0</v>
      </c>
      <c r="N939" s="72"/>
      <c r="O939" s="257" t="s">
        <v>2654</v>
      </c>
    </row>
    <row r="940" spans="1:15" ht="90" x14ac:dyDescent="0.25">
      <c r="A940" s="392"/>
      <c r="B940" s="363"/>
      <c r="C940" s="73" t="s">
        <v>1221</v>
      </c>
      <c r="D940" s="70">
        <v>2019</v>
      </c>
      <c r="E940" s="306"/>
      <c r="F940" s="306">
        <f t="shared" si="22"/>
        <v>0</v>
      </c>
      <c r="G940" s="306">
        <f t="shared" si="23"/>
        <v>136200</v>
      </c>
      <c r="H940" s="316">
        <v>136200</v>
      </c>
      <c r="I940" s="306"/>
      <c r="J940" s="306"/>
      <c r="K940" s="306"/>
      <c r="L940" s="306"/>
      <c r="M940" s="71">
        <v>0</v>
      </c>
      <c r="N940" s="72"/>
      <c r="O940" s="257" t="s">
        <v>2654</v>
      </c>
    </row>
    <row r="941" spans="1:15" ht="90" x14ac:dyDescent="0.25">
      <c r="A941" s="392"/>
      <c r="B941" s="363"/>
      <c r="C941" s="12" t="s">
        <v>1077</v>
      </c>
      <c r="D941" s="70">
        <v>2019</v>
      </c>
      <c r="E941" s="306">
        <v>136.22300000000001</v>
      </c>
      <c r="F941" s="306">
        <f t="shared" si="22"/>
        <v>136.22300000000001</v>
      </c>
      <c r="G941" s="306">
        <f t="shared" si="23"/>
        <v>136.19999999999999</v>
      </c>
      <c r="H941" s="316">
        <v>136.19999999999999</v>
      </c>
      <c r="I941" s="306"/>
      <c r="J941" s="306"/>
      <c r="K941" s="306"/>
      <c r="L941" s="306"/>
      <c r="M941" s="71">
        <v>0</v>
      </c>
      <c r="N941" s="72"/>
      <c r="O941" s="257" t="s">
        <v>2654</v>
      </c>
    </row>
    <row r="942" spans="1:15" ht="90" x14ac:dyDescent="0.25">
      <c r="A942" s="392"/>
      <c r="B942" s="363"/>
      <c r="C942" s="12" t="s">
        <v>1078</v>
      </c>
      <c r="D942" s="70">
        <v>2019</v>
      </c>
      <c r="E942" s="306">
        <v>190.41800000000001</v>
      </c>
      <c r="F942" s="306">
        <f t="shared" si="22"/>
        <v>190.41800000000001</v>
      </c>
      <c r="G942" s="306">
        <f t="shared" si="23"/>
        <v>190.4</v>
      </c>
      <c r="H942" s="316">
        <v>190.4</v>
      </c>
      <c r="I942" s="306"/>
      <c r="J942" s="306"/>
      <c r="K942" s="306"/>
      <c r="L942" s="306"/>
      <c r="M942" s="71">
        <v>0</v>
      </c>
      <c r="N942" s="72"/>
      <c r="O942" s="257" t="s">
        <v>2654</v>
      </c>
    </row>
    <row r="943" spans="1:15" ht="90" x14ac:dyDescent="0.25">
      <c r="A943" s="392"/>
      <c r="B943" s="363"/>
      <c r="C943" s="12" t="s">
        <v>1079</v>
      </c>
      <c r="D943" s="70">
        <v>2019</v>
      </c>
      <c r="E943" s="306">
        <v>161.55799999999999</v>
      </c>
      <c r="F943" s="306">
        <f t="shared" si="22"/>
        <v>161.55799999999999</v>
      </c>
      <c r="G943" s="306">
        <f t="shared" si="23"/>
        <v>161.6</v>
      </c>
      <c r="H943" s="316">
        <v>161.6</v>
      </c>
      <c r="I943" s="306"/>
      <c r="J943" s="306"/>
      <c r="K943" s="306"/>
      <c r="L943" s="306"/>
      <c r="M943" s="71">
        <v>0</v>
      </c>
      <c r="N943" s="72"/>
      <c r="O943" s="257" t="s">
        <v>2654</v>
      </c>
    </row>
    <row r="944" spans="1:15" ht="60" x14ac:dyDescent="0.25">
      <c r="A944" s="392"/>
      <c r="B944" s="363"/>
      <c r="C944" s="12" t="s">
        <v>1080</v>
      </c>
      <c r="D944" s="70">
        <v>2019</v>
      </c>
      <c r="E944" s="306">
        <v>178.5</v>
      </c>
      <c r="F944" s="306">
        <v>0</v>
      </c>
      <c r="G944" s="306">
        <v>158.4</v>
      </c>
      <c r="H944" s="316">
        <v>158.4</v>
      </c>
      <c r="I944" s="306">
        <v>0</v>
      </c>
      <c r="J944" s="306">
        <v>0</v>
      </c>
      <c r="K944" s="306">
        <v>0</v>
      </c>
      <c r="L944" s="306">
        <v>0</v>
      </c>
      <c r="M944" s="71">
        <v>0</v>
      </c>
      <c r="N944" s="72"/>
      <c r="O944" s="257" t="s">
        <v>2467</v>
      </c>
    </row>
    <row r="945" spans="1:15" ht="60" x14ac:dyDescent="0.25">
      <c r="A945" s="392"/>
      <c r="B945" s="363"/>
      <c r="C945" s="12" t="s">
        <v>1081</v>
      </c>
      <c r="D945" s="70">
        <v>2019</v>
      </c>
      <c r="E945" s="306">
        <v>120.1</v>
      </c>
      <c r="F945" s="306">
        <v>0</v>
      </c>
      <c r="G945" s="306">
        <v>100</v>
      </c>
      <c r="H945" s="316">
        <v>100</v>
      </c>
      <c r="I945" s="306">
        <v>0</v>
      </c>
      <c r="J945" s="306">
        <v>0</v>
      </c>
      <c r="K945" s="306">
        <v>0</v>
      </c>
      <c r="L945" s="306">
        <v>0</v>
      </c>
      <c r="M945" s="71">
        <v>0</v>
      </c>
      <c r="N945" s="72"/>
      <c r="O945" s="257" t="s">
        <v>2467</v>
      </c>
    </row>
    <row r="946" spans="1:15" ht="60" x14ac:dyDescent="0.25">
      <c r="A946" s="392"/>
      <c r="B946" s="363"/>
      <c r="C946" s="12" t="s">
        <v>1082</v>
      </c>
      <c r="D946" s="70">
        <v>2019</v>
      </c>
      <c r="E946" s="306">
        <v>120.1</v>
      </c>
      <c r="F946" s="306">
        <v>0</v>
      </c>
      <c r="G946" s="306">
        <v>100</v>
      </c>
      <c r="H946" s="316">
        <v>100</v>
      </c>
      <c r="I946" s="306">
        <v>0</v>
      </c>
      <c r="J946" s="306">
        <v>0</v>
      </c>
      <c r="K946" s="306">
        <v>0</v>
      </c>
      <c r="L946" s="306">
        <v>0</v>
      </c>
      <c r="M946" s="71">
        <v>0</v>
      </c>
      <c r="N946" s="72"/>
      <c r="O946" s="257" t="s">
        <v>2467</v>
      </c>
    </row>
    <row r="947" spans="1:15" ht="60" x14ac:dyDescent="0.25">
      <c r="A947" s="392"/>
      <c r="B947" s="363"/>
      <c r="C947" s="12" t="s">
        <v>1083</v>
      </c>
      <c r="D947" s="70">
        <v>2019</v>
      </c>
      <c r="E947" s="306">
        <v>381.512</v>
      </c>
      <c r="F947" s="306">
        <v>0</v>
      </c>
      <c r="G947" s="306">
        <v>100</v>
      </c>
      <c r="H947" s="316">
        <v>100</v>
      </c>
      <c r="I947" s="306">
        <v>0</v>
      </c>
      <c r="J947" s="306">
        <v>0</v>
      </c>
      <c r="K947" s="306">
        <v>0</v>
      </c>
      <c r="L947" s="306">
        <v>0</v>
      </c>
      <c r="M947" s="71">
        <v>0</v>
      </c>
      <c r="N947" s="72"/>
      <c r="O947" s="257" t="s">
        <v>2467</v>
      </c>
    </row>
    <row r="948" spans="1:15" ht="75" x14ac:dyDescent="0.25">
      <c r="A948" s="392"/>
      <c r="B948" s="363"/>
      <c r="C948" s="12" t="s">
        <v>1084</v>
      </c>
      <c r="D948" s="70"/>
      <c r="E948" s="306"/>
      <c r="F948" s="306"/>
      <c r="G948" s="306">
        <f t="shared" si="23"/>
        <v>155.19999999999999</v>
      </c>
      <c r="H948" s="306">
        <v>155.19999999999999</v>
      </c>
      <c r="I948" s="306"/>
      <c r="J948" s="306"/>
      <c r="K948" s="306"/>
      <c r="L948" s="306"/>
      <c r="M948" s="71">
        <v>0</v>
      </c>
      <c r="N948" s="72"/>
      <c r="O948" s="258" t="s">
        <v>1060</v>
      </c>
    </row>
    <row r="949" spans="1:15" ht="75" x14ac:dyDescent="0.25">
      <c r="A949" s="392"/>
      <c r="B949" s="363"/>
      <c r="C949" s="13" t="s">
        <v>1085</v>
      </c>
      <c r="D949" s="29">
        <v>2020</v>
      </c>
      <c r="E949" s="306">
        <v>1383.57</v>
      </c>
      <c r="F949" s="306"/>
      <c r="G949" s="306">
        <v>1383.57</v>
      </c>
      <c r="H949" s="306">
        <v>1383.57</v>
      </c>
      <c r="I949" s="306"/>
      <c r="J949" s="306"/>
      <c r="K949" s="306"/>
      <c r="L949" s="306"/>
      <c r="M949" s="131">
        <v>0</v>
      </c>
      <c r="N949" s="131"/>
      <c r="O949" s="232" t="s">
        <v>1086</v>
      </c>
    </row>
    <row r="950" spans="1:15" ht="75" x14ac:dyDescent="0.25">
      <c r="A950" s="392"/>
      <c r="B950" s="363" t="s">
        <v>2632</v>
      </c>
      <c r="C950" s="13" t="s">
        <v>1087</v>
      </c>
      <c r="D950" s="131" t="s">
        <v>2452</v>
      </c>
      <c r="E950" s="306">
        <v>665.13400000000001</v>
      </c>
      <c r="F950" s="306">
        <v>400</v>
      </c>
      <c r="G950" s="306">
        <v>665.13400000000001</v>
      </c>
      <c r="H950" s="306">
        <v>400</v>
      </c>
      <c r="I950" s="306">
        <v>265.13400000000001</v>
      </c>
      <c r="J950" s="306"/>
      <c r="K950" s="306"/>
      <c r="L950" s="306"/>
      <c r="M950" s="131"/>
      <c r="N950" s="131"/>
      <c r="O950" s="229" t="s">
        <v>776</v>
      </c>
    </row>
    <row r="951" spans="1:15" ht="90" x14ac:dyDescent="0.25">
      <c r="A951" s="392"/>
      <c r="B951" s="363"/>
      <c r="C951" s="13" t="s">
        <v>1088</v>
      </c>
      <c r="D951" s="74" t="s">
        <v>2452</v>
      </c>
      <c r="E951" s="306">
        <v>137.91</v>
      </c>
      <c r="F951" s="306"/>
      <c r="G951" s="306">
        <f>H951+I951+J951</f>
        <v>32.851900000000001</v>
      </c>
      <c r="H951" s="317">
        <v>31.866340000000001</v>
      </c>
      <c r="I951" s="306">
        <v>0.98555999999999999</v>
      </c>
      <c r="J951" s="306"/>
      <c r="K951" s="306"/>
      <c r="L951" s="306"/>
      <c r="M951" s="71">
        <v>1</v>
      </c>
      <c r="N951" s="72"/>
      <c r="O951" s="257" t="s">
        <v>2654</v>
      </c>
    </row>
    <row r="952" spans="1:15" ht="90" x14ac:dyDescent="0.25">
      <c r="A952" s="392"/>
      <c r="B952" s="363"/>
      <c r="C952" s="13" t="s">
        <v>1089</v>
      </c>
      <c r="D952" s="74" t="s">
        <v>2452</v>
      </c>
      <c r="E952" s="306">
        <v>112.584</v>
      </c>
      <c r="F952" s="306"/>
      <c r="G952" s="306">
        <f t="shared" ref="G952:G1015" si="24">H952+I952+J952</f>
        <v>30.66159</v>
      </c>
      <c r="H952" s="317">
        <v>29.74174</v>
      </c>
      <c r="I952" s="306">
        <v>0.91984999999999995</v>
      </c>
      <c r="J952" s="306"/>
      <c r="K952" s="306"/>
      <c r="L952" s="306"/>
      <c r="M952" s="71">
        <v>1</v>
      </c>
      <c r="N952" s="72"/>
      <c r="O952" s="257" t="s">
        <v>2654</v>
      </c>
    </row>
    <row r="953" spans="1:15" ht="75" x14ac:dyDescent="0.25">
      <c r="A953" s="392"/>
      <c r="B953" s="363"/>
      <c r="C953" s="13" t="s">
        <v>1090</v>
      </c>
      <c r="D953" s="74" t="s">
        <v>2452</v>
      </c>
      <c r="E953" s="306">
        <v>125.94799999999999</v>
      </c>
      <c r="F953" s="306"/>
      <c r="G953" s="306">
        <f t="shared" si="24"/>
        <v>30.84216</v>
      </c>
      <c r="H953" s="317">
        <v>29.916899999999998</v>
      </c>
      <c r="I953" s="306">
        <v>0.92525999999999997</v>
      </c>
      <c r="J953" s="306"/>
      <c r="K953" s="306"/>
      <c r="L953" s="306"/>
      <c r="M953" s="75">
        <v>0.8</v>
      </c>
      <c r="N953" s="72"/>
      <c r="O953" s="257" t="s">
        <v>2654</v>
      </c>
    </row>
    <row r="954" spans="1:15" ht="75" x14ac:dyDescent="0.25">
      <c r="A954" s="392"/>
      <c r="B954" s="363"/>
      <c r="C954" s="13" t="s">
        <v>1091</v>
      </c>
      <c r="D954" s="74" t="s">
        <v>2452</v>
      </c>
      <c r="E954" s="306">
        <v>103.45525000000001</v>
      </c>
      <c r="F954" s="306"/>
      <c r="G954" s="306">
        <f t="shared" si="24"/>
        <v>24.979610000000001</v>
      </c>
      <c r="H954" s="317">
        <v>24.230219999999999</v>
      </c>
      <c r="I954" s="306">
        <v>0.74939</v>
      </c>
      <c r="J954" s="306"/>
      <c r="K954" s="306"/>
      <c r="L954" s="306"/>
      <c r="M954" s="75">
        <v>0.8</v>
      </c>
      <c r="N954" s="72"/>
      <c r="O954" s="257" t="s">
        <v>2654</v>
      </c>
    </row>
    <row r="955" spans="1:15" ht="90" x14ac:dyDescent="0.25">
      <c r="A955" s="392"/>
      <c r="B955" s="363"/>
      <c r="C955" s="13" t="s">
        <v>1092</v>
      </c>
      <c r="D955" s="74" t="s">
        <v>2452</v>
      </c>
      <c r="E955" s="306">
        <v>86.573419999999999</v>
      </c>
      <c r="F955" s="306"/>
      <c r="G955" s="306">
        <f t="shared" si="24"/>
        <v>29.5428</v>
      </c>
      <c r="H955" s="317">
        <v>28.656510000000001</v>
      </c>
      <c r="I955" s="306">
        <v>0.88629000000000002</v>
      </c>
      <c r="J955" s="306"/>
      <c r="K955" s="306"/>
      <c r="L955" s="306"/>
      <c r="M955" s="75">
        <v>0.8</v>
      </c>
      <c r="N955" s="72"/>
      <c r="O955" s="257" t="s">
        <v>2654</v>
      </c>
    </row>
    <row r="956" spans="1:15" ht="75" x14ac:dyDescent="0.25">
      <c r="A956" s="392"/>
      <c r="B956" s="363"/>
      <c r="C956" s="13" t="s">
        <v>1093</v>
      </c>
      <c r="D956" s="74" t="s">
        <v>2452</v>
      </c>
      <c r="E956" s="306">
        <v>6.7392799999999999</v>
      </c>
      <c r="F956" s="306"/>
      <c r="G956" s="306">
        <f t="shared" si="24"/>
        <v>1.34677</v>
      </c>
      <c r="H956" s="317">
        <v>1.02867</v>
      </c>
      <c r="I956" s="306">
        <v>0.31809999999999999</v>
      </c>
      <c r="J956" s="306"/>
      <c r="K956" s="306"/>
      <c r="L956" s="306"/>
      <c r="M956" s="75">
        <v>0.8</v>
      </c>
      <c r="N956" s="72"/>
      <c r="O956" s="257" t="s">
        <v>2654</v>
      </c>
    </row>
    <row r="957" spans="1:15" ht="105" x14ac:dyDescent="0.25">
      <c r="A957" s="392"/>
      <c r="B957" s="363"/>
      <c r="C957" s="13" t="s">
        <v>1094</v>
      </c>
      <c r="D957" s="74" t="s">
        <v>2452</v>
      </c>
      <c r="E957" s="306">
        <v>45.336599999999997</v>
      </c>
      <c r="F957" s="306"/>
      <c r="G957" s="306">
        <f t="shared" si="24"/>
        <v>42.252659999999999</v>
      </c>
      <c r="H957" s="317">
        <v>41.021999999999998</v>
      </c>
      <c r="I957" s="306">
        <v>1.2306600000000001</v>
      </c>
      <c r="J957" s="306"/>
      <c r="K957" s="306"/>
      <c r="L957" s="306">
        <f>29.35766+0.59302</f>
        <v>29.950679999999998</v>
      </c>
      <c r="M957" s="75">
        <v>0.8</v>
      </c>
      <c r="N957" s="72"/>
      <c r="O957" s="257" t="s">
        <v>2654</v>
      </c>
    </row>
    <row r="958" spans="1:15" ht="75" x14ac:dyDescent="0.25">
      <c r="A958" s="392"/>
      <c r="B958" s="363"/>
      <c r="C958" s="13" t="s">
        <v>1095</v>
      </c>
      <c r="D958" s="74" t="s">
        <v>2452</v>
      </c>
      <c r="E958" s="306">
        <v>202.649</v>
      </c>
      <c r="F958" s="306"/>
      <c r="G958" s="306">
        <f t="shared" si="24"/>
        <v>199.42530000000002</v>
      </c>
      <c r="H958" s="317">
        <v>193.61600000000001</v>
      </c>
      <c r="I958" s="306">
        <v>5.8093000000000004</v>
      </c>
      <c r="J958" s="306"/>
      <c r="K958" s="306"/>
      <c r="L958" s="306">
        <f>4.95006+156.7878+3.26413</f>
        <v>165.00199000000001</v>
      </c>
      <c r="M958" s="75">
        <v>0.8</v>
      </c>
      <c r="N958" s="72"/>
      <c r="O958" s="257" t="s">
        <v>2654</v>
      </c>
    </row>
    <row r="959" spans="1:15" ht="90" x14ac:dyDescent="0.25">
      <c r="A959" s="392"/>
      <c r="B959" s="363"/>
      <c r="C959" s="13" t="s">
        <v>1096</v>
      </c>
      <c r="D959" s="74" t="s">
        <v>2452</v>
      </c>
      <c r="E959" s="306">
        <v>31.3736</v>
      </c>
      <c r="F959" s="306"/>
      <c r="G959" s="306">
        <f t="shared" si="24"/>
        <v>28.302340000000001</v>
      </c>
      <c r="H959" s="317">
        <v>27.478000000000002</v>
      </c>
      <c r="I959" s="306">
        <v>0.82433999999999996</v>
      </c>
      <c r="J959" s="306"/>
      <c r="K959" s="306"/>
      <c r="L959" s="306">
        <f>0.4677+14.81527+0.30703</f>
        <v>15.59</v>
      </c>
      <c r="M959" s="75">
        <v>0.8</v>
      </c>
      <c r="N959" s="72"/>
      <c r="O959" s="257" t="s">
        <v>2654</v>
      </c>
    </row>
    <row r="960" spans="1:15" ht="75" x14ac:dyDescent="0.25">
      <c r="A960" s="392"/>
      <c r="B960" s="363"/>
      <c r="C960" s="13" t="s">
        <v>1097</v>
      </c>
      <c r="D960" s="74" t="s">
        <v>2452</v>
      </c>
      <c r="E960" s="306">
        <v>109.67</v>
      </c>
      <c r="F960" s="306"/>
      <c r="G960" s="306">
        <f t="shared" si="24"/>
        <v>106.52878</v>
      </c>
      <c r="H960" s="317">
        <v>103.426</v>
      </c>
      <c r="I960" s="306">
        <v>3.1027800000000001</v>
      </c>
      <c r="J960" s="306"/>
      <c r="K960" s="306"/>
      <c r="L960" s="306"/>
      <c r="M960" s="72">
        <v>0</v>
      </c>
      <c r="N960" s="72"/>
      <c r="O960" s="257" t="s">
        <v>2654</v>
      </c>
    </row>
    <row r="961" spans="1:15" ht="90" x14ac:dyDescent="0.25">
      <c r="A961" s="392"/>
      <c r="B961" s="363"/>
      <c r="C961" s="13" t="s">
        <v>1098</v>
      </c>
      <c r="D961" s="74" t="s">
        <v>2452</v>
      </c>
      <c r="E961" s="306">
        <v>108.7726</v>
      </c>
      <c r="F961" s="306"/>
      <c r="G961" s="306">
        <f t="shared" si="24"/>
        <v>105.63165000000001</v>
      </c>
      <c r="H961" s="317">
        <v>102.55500000000001</v>
      </c>
      <c r="I961" s="306">
        <v>3.0766499999999999</v>
      </c>
      <c r="J961" s="306"/>
      <c r="K961" s="306"/>
      <c r="L961" s="306">
        <f>62.43313+1.25537</f>
        <v>63.688499999999998</v>
      </c>
      <c r="M961" s="75">
        <v>0.8</v>
      </c>
      <c r="N961" s="72"/>
      <c r="O961" s="257" t="s">
        <v>2654</v>
      </c>
    </row>
    <row r="962" spans="1:15" ht="90" x14ac:dyDescent="0.25">
      <c r="A962" s="392"/>
      <c r="B962" s="363"/>
      <c r="C962" s="13" t="s">
        <v>1099</v>
      </c>
      <c r="D962" s="74" t="s">
        <v>2452</v>
      </c>
      <c r="E962" s="306">
        <v>119.23560000000001</v>
      </c>
      <c r="F962" s="306"/>
      <c r="G962" s="306">
        <f t="shared" si="24"/>
        <v>116.08511999999999</v>
      </c>
      <c r="H962" s="317">
        <v>112.70399999999999</v>
      </c>
      <c r="I962" s="306">
        <v>3.3811200000000001</v>
      </c>
      <c r="J962" s="306"/>
      <c r="K962" s="306"/>
      <c r="L962" s="306">
        <f>70.88521+1.42629</f>
        <v>72.311499999999995</v>
      </c>
      <c r="M962" s="75">
        <v>0.8</v>
      </c>
      <c r="N962" s="72"/>
      <c r="O962" s="257" t="s">
        <v>2654</v>
      </c>
    </row>
    <row r="963" spans="1:15" ht="75" x14ac:dyDescent="0.25">
      <c r="A963" s="392"/>
      <c r="B963" s="363"/>
      <c r="C963" s="13" t="s">
        <v>1100</v>
      </c>
      <c r="D963" s="74" t="s">
        <v>2452</v>
      </c>
      <c r="E963" s="306"/>
      <c r="F963" s="306"/>
      <c r="G963" s="306">
        <f t="shared" si="24"/>
        <v>62.813520000000004</v>
      </c>
      <c r="H963" s="317">
        <v>60.984000000000002</v>
      </c>
      <c r="I963" s="306">
        <v>1.82952</v>
      </c>
      <c r="J963" s="306"/>
      <c r="K963" s="306"/>
      <c r="L963" s="306"/>
      <c r="M963" s="72">
        <v>0</v>
      </c>
      <c r="N963" s="72"/>
      <c r="O963" s="259" t="s">
        <v>1101</v>
      </c>
    </row>
    <row r="964" spans="1:15" ht="90" x14ac:dyDescent="0.25">
      <c r="A964" s="392"/>
      <c r="B964" s="363"/>
      <c r="C964" s="13" t="s">
        <v>1102</v>
      </c>
      <c r="D964" s="74" t="s">
        <v>2452</v>
      </c>
      <c r="E964" s="306">
        <v>201.4316</v>
      </c>
      <c r="F964" s="306"/>
      <c r="G964" s="306">
        <f t="shared" si="24"/>
        <v>198.20702</v>
      </c>
      <c r="H964" s="317">
        <v>192.434</v>
      </c>
      <c r="I964" s="306">
        <v>5.7730199999999998</v>
      </c>
      <c r="J964" s="306"/>
      <c r="K964" s="306"/>
      <c r="L964" s="306">
        <f>5.09802+161.45096+3.365</f>
        <v>169.91398000000001</v>
      </c>
      <c r="M964" s="75">
        <v>0.8</v>
      </c>
      <c r="N964" s="72"/>
      <c r="O964" s="257" t="s">
        <v>2654</v>
      </c>
    </row>
    <row r="965" spans="1:15" ht="90" x14ac:dyDescent="0.25">
      <c r="A965" s="392"/>
      <c r="B965" s="363"/>
      <c r="C965" s="13" t="s">
        <v>1103</v>
      </c>
      <c r="D965" s="74" t="s">
        <v>2452</v>
      </c>
      <c r="E965" s="306">
        <v>42.314599999999999</v>
      </c>
      <c r="F965" s="306"/>
      <c r="G965" s="306">
        <f t="shared" si="24"/>
        <v>39.233730000000001</v>
      </c>
      <c r="H965" s="317">
        <v>38.091000000000001</v>
      </c>
      <c r="I965" s="306">
        <v>1.14273</v>
      </c>
      <c r="J965" s="306"/>
      <c r="K965" s="306"/>
      <c r="L965" s="306">
        <f>0.65473+20.71276+0.42831</f>
        <v>21.7958</v>
      </c>
      <c r="M965" s="75">
        <v>0.8</v>
      </c>
      <c r="N965" s="72"/>
      <c r="O965" s="257" t="s">
        <v>2654</v>
      </c>
    </row>
    <row r="966" spans="1:15" ht="90" x14ac:dyDescent="0.25">
      <c r="A966" s="392"/>
      <c r="B966" s="363"/>
      <c r="C966" s="13" t="s">
        <v>1104</v>
      </c>
      <c r="D966" s="74" t="s">
        <v>2452</v>
      </c>
      <c r="E966" s="306">
        <v>142.1866</v>
      </c>
      <c r="F966" s="306"/>
      <c r="G966" s="306">
        <f t="shared" si="24"/>
        <v>139.01498000000001</v>
      </c>
      <c r="H966" s="317">
        <v>134.96600000000001</v>
      </c>
      <c r="I966" s="306">
        <v>4.0489800000000002</v>
      </c>
      <c r="J966" s="306"/>
      <c r="K966" s="306"/>
      <c r="L966" s="306">
        <f>2.83863+89.91141+1.87082</f>
        <v>94.620859999999993</v>
      </c>
      <c r="M966" s="75">
        <v>0.8</v>
      </c>
      <c r="N966" s="72"/>
      <c r="O966" s="257" t="s">
        <v>2654</v>
      </c>
    </row>
    <row r="967" spans="1:15" ht="90" x14ac:dyDescent="0.25">
      <c r="A967" s="392"/>
      <c r="B967" s="363"/>
      <c r="C967" s="13" t="s">
        <v>1105</v>
      </c>
      <c r="D967" s="74" t="s">
        <v>2452</v>
      </c>
      <c r="E967" s="306">
        <v>178.8476</v>
      </c>
      <c r="F967" s="306"/>
      <c r="G967" s="306">
        <f t="shared" si="24"/>
        <v>175.64383999999998</v>
      </c>
      <c r="H967" s="317">
        <v>170.52799999999999</v>
      </c>
      <c r="I967" s="306">
        <v>5.1158400000000004</v>
      </c>
      <c r="J967" s="306"/>
      <c r="K967" s="306"/>
      <c r="L967" s="306"/>
      <c r="M967" s="72">
        <v>0</v>
      </c>
      <c r="N967" s="72"/>
      <c r="O967" s="257" t="s">
        <v>2654</v>
      </c>
    </row>
    <row r="968" spans="1:15" ht="75" x14ac:dyDescent="0.25">
      <c r="A968" s="392"/>
      <c r="B968" s="363"/>
      <c r="C968" s="13" t="s">
        <v>1106</v>
      </c>
      <c r="D968" s="74" t="s">
        <v>2452</v>
      </c>
      <c r="E968" s="306">
        <v>141.19460000000001</v>
      </c>
      <c r="F968" s="306"/>
      <c r="G968" s="306">
        <f t="shared" si="24"/>
        <v>138.02515</v>
      </c>
      <c r="H968" s="317">
        <v>134.005</v>
      </c>
      <c r="I968" s="306">
        <v>4.0201500000000001</v>
      </c>
      <c r="J968" s="306"/>
      <c r="K968" s="306"/>
      <c r="L968" s="306">
        <f>3.02015+93.56448+1.95049</f>
        <v>98.535120000000006</v>
      </c>
      <c r="M968" s="75">
        <v>0.8</v>
      </c>
      <c r="N968" s="72"/>
      <c r="O968" s="257" t="s">
        <v>2654</v>
      </c>
    </row>
    <row r="969" spans="1:15" ht="90" x14ac:dyDescent="0.25">
      <c r="A969" s="392"/>
      <c r="B969" s="363"/>
      <c r="C969" s="13" t="s">
        <v>1107</v>
      </c>
      <c r="D969" s="74" t="s">
        <v>2452</v>
      </c>
      <c r="E969" s="306">
        <v>111.1176</v>
      </c>
      <c r="F969" s="306"/>
      <c r="G969" s="306">
        <f t="shared" si="24"/>
        <v>107.97489999999999</v>
      </c>
      <c r="H969" s="317">
        <v>104.83</v>
      </c>
      <c r="I969" s="306">
        <v>3.1448999999999998</v>
      </c>
      <c r="J969" s="306"/>
      <c r="K969" s="306"/>
      <c r="L969" s="306">
        <f>1.9809+63.9552+1.32795</f>
        <v>67.264049999999997</v>
      </c>
      <c r="M969" s="75">
        <v>0.8</v>
      </c>
      <c r="N969" s="72"/>
      <c r="O969" s="257" t="s">
        <v>2654</v>
      </c>
    </row>
    <row r="970" spans="1:15" ht="75" x14ac:dyDescent="0.25">
      <c r="A970" s="392"/>
      <c r="B970" s="363"/>
      <c r="C970" s="13" t="s">
        <v>1108</v>
      </c>
      <c r="D970" s="74" t="s">
        <v>2452</v>
      </c>
      <c r="E970" s="306">
        <v>33.647599999999997</v>
      </c>
      <c r="F970" s="306"/>
      <c r="G970" s="306">
        <f t="shared" si="24"/>
        <v>30.57452</v>
      </c>
      <c r="H970" s="317">
        <v>29.684000000000001</v>
      </c>
      <c r="I970" s="306">
        <v>0.89051999999999998</v>
      </c>
      <c r="J970" s="306"/>
      <c r="K970" s="306"/>
      <c r="L970" s="306">
        <f>0.51312+16.25377+0.33684</f>
        <v>17.103729999999999</v>
      </c>
      <c r="M970" s="75">
        <v>0.8</v>
      </c>
      <c r="N970" s="72"/>
      <c r="O970" s="257" t="s">
        <v>2654</v>
      </c>
    </row>
    <row r="971" spans="1:15" ht="90" x14ac:dyDescent="0.25">
      <c r="A971" s="392"/>
      <c r="B971" s="363"/>
      <c r="C971" s="13" t="s">
        <v>1109</v>
      </c>
      <c r="D971" s="74" t="s">
        <v>2452</v>
      </c>
      <c r="E971" s="306">
        <v>56.3416</v>
      </c>
      <c r="F971" s="306"/>
      <c r="G971" s="306">
        <f t="shared" si="24"/>
        <v>53.247910000000005</v>
      </c>
      <c r="H971" s="317">
        <v>51.697000000000003</v>
      </c>
      <c r="I971" s="306">
        <v>1.55091</v>
      </c>
      <c r="J971" s="306"/>
      <c r="K971" s="306"/>
      <c r="L971" s="306">
        <f>1.07817+34.86076+0.72334</f>
        <v>36.662269999999999</v>
      </c>
      <c r="M971" s="75">
        <v>0.8</v>
      </c>
      <c r="N971" s="72"/>
      <c r="O971" s="257" t="s">
        <v>2654</v>
      </c>
    </row>
    <row r="972" spans="1:15" ht="90" x14ac:dyDescent="0.25">
      <c r="A972" s="392"/>
      <c r="B972" s="363"/>
      <c r="C972" s="13" t="s">
        <v>1110</v>
      </c>
      <c r="D972" s="74" t="s">
        <v>2452</v>
      </c>
      <c r="E972" s="306">
        <v>184.55</v>
      </c>
      <c r="F972" s="306"/>
      <c r="G972" s="306">
        <f t="shared" si="24"/>
        <v>123.6</v>
      </c>
      <c r="H972" s="317">
        <v>120</v>
      </c>
      <c r="I972" s="306">
        <v>3.6</v>
      </c>
      <c r="J972" s="306"/>
      <c r="K972" s="306"/>
      <c r="L972" s="306"/>
      <c r="M972" s="72">
        <v>0</v>
      </c>
      <c r="N972" s="72"/>
      <c r="O972" s="258" t="s">
        <v>2467</v>
      </c>
    </row>
    <row r="973" spans="1:15" ht="90" x14ac:dyDescent="0.25">
      <c r="A973" s="392"/>
      <c r="B973" s="363"/>
      <c r="C973" s="13" t="s">
        <v>1111</v>
      </c>
      <c r="D973" s="74" t="s">
        <v>2452</v>
      </c>
      <c r="E973" s="306">
        <v>213.07400000000001</v>
      </c>
      <c r="F973" s="306"/>
      <c r="G973" s="306">
        <f t="shared" si="24"/>
        <v>123.6</v>
      </c>
      <c r="H973" s="317">
        <v>120</v>
      </c>
      <c r="I973" s="306">
        <v>3.6</v>
      </c>
      <c r="J973" s="306"/>
      <c r="K973" s="306"/>
      <c r="L973" s="306"/>
      <c r="M973" s="72">
        <v>0</v>
      </c>
      <c r="N973" s="72"/>
      <c r="O973" s="258" t="s">
        <v>2467</v>
      </c>
    </row>
    <row r="974" spans="1:15" ht="90" x14ac:dyDescent="0.25">
      <c r="A974" s="392"/>
      <c r="B974" s="363"/>
      <c r="C974" s="13" t="s">
        <v>1112</v>
      </c>
      <c r="D974" s="74" t="s">
        <v>2452</v>
      </c>
      <c r="E974" s="306">
        <v>463.31200000000001</v>
      </c>
      <c r="F974" s="306"/>
      <c r="G974" s="306">
        <f t="shared" si="24"/>
        <v>195.7</v>
      </c>
      <c r="H974" s="317">
        <v>190</v>
      </c>
      <c r="I974" s="306">
        <v>5.7</v>
      </c>
      <c r="J974" s="306"/>
      <c r="K974" s="306"/>
      <c r="L974" s="306"/>
      <c r="M974" s="72">
        <v>0</v>
      </c>
      <c r="N974" s="72"/>
      <c r="O974" s="258" t="s">
        <v>2467</v>
      </c>
    </row>
    <row r="975" spans="1:15" ht="90" x14ac:dyDescent="0.25">
      <c r="A975" s="392"/>
      <c r="B975" s="363"/>
      <c r="C975" s="13" t="s">
        <v>1113</v>
      </c>
      <c r="D975" s="74" t="s">
        <v>2452</v>
      </c>
      <c r="E975" s="306">
        <v>266.11799999999999</v>
      </c>
      <c r="F975" s="306"/>
      <c r="G975" s="306">
        <f t="shared" si="24"/>
        <v>147.58457999999999</v>
      </c>
      <c r="H975" s="317">
        <v>143.286</v>
      </c>
      <c r="I975" s="306">
        <v>4.2985800000000003</v>
      </c>
      <c r="J975" s="306"/>
      <c r="K975" s="306"/>
      <c r="L975" s="306"/>
      <c r="M975" s="72">
        <v>0</v>
      </c>
      <c r="N975" s="72"/>
      <c r="O975" s="258" t="s">
        <v>2467</v>
      </c>
    </row>
    <row r="976" spans="1:15" ht="90" x14ac:dyDescent="0.25">
      <c r="A976" s="392"/>
      <c r="B976" s="363"/>
      <c r="C976" s="13" t="s">
        <v>1114</v>
      </c>
      <c r="D976" s="74" t="s">
        <v>2452</v>
      </c>
      <c r="E976" s="306"/>
      <c r="F976" s="306"/>
      <c r="G976" s="306">
        <f t="shared" si="24"/>
        <v>123.6</v>
      </c>
      <c r="H976" s="317">
        <v>120</v>
      </c>
      <c r="I976" s="306">
        <v>3.6</v>
      </c>
      <c r="J976" s="306"/>
      <c r="K976" s="306"/>
      <c r="L976" s="306"/>
      <c r="M976" s="72">
        <v>0</v>
      </c>
      <c r="N976" s="72"/>
      <c r="O976" s="258" t="s">
        <v>2467</v>
      </c>
    </row>
    <row r="977" spans="1:15" ht="90" x14ac:dyDescent="0.25">
      <c r="A977" s="392"/>
      <c r="B977" s="363"/>
      <c r="C977" s="13" t="s">
        <v>1115</v>
      </c>
      <c r="D977" s="74" t="s">
        <v>2452</v>
      </c>
      <c r="E977" s="306">
        <v>465.65899999999999</v>
      </c>
      <c r="F977" s="306"/>
      <c r="G977" s="306">
        <f t="shared" si="24"/>
        <v>185.4</v>
      </c>
      <c r="H977" s="317">
        <v>180</v>
      </c>
      <c r="I977" s="306">
        <v>5.4</v>
      </c>
      <c r="J977" s="306"/>
      <c r="K977" s="306"/>
      <c r="L977" s="306"/>
      <c r="M977" s="72">
        <v>0</v>
      </c>
      <c r="N977" s="72"/>
      <c r="O977" s="258" t="s">
        <v>2467</v>
      </c>
    </row>
    <row r="978" spans="1:15" ht="90" x14ac:dyDescent="0.25">
      <c r="A978" s="392"/>
      <c r="B978" s="363"/>
      <c r="C978" s="13" t="s">
        <v>1116</v>
      </c>
      <c r="D978" s="74" t="s">
        <v>2452</v>
      </c>
      <c r="E978" s="306">
        <v>476.536</v>
      </c>
      <c r="F978" s="306"/>
      <c r="G978" s="306">
        <f t="shared" si="24"/>
        <v>185.4</v>
      </c>
      <c r="H978" s="317">
        <v>180</v>
      </c>
      <c r="I978" s="306">
        <v>5.4</v>
      </c>
      <c r="J978" s="306"/>
      <c r="K978" s="306"/>
      <c r="L978" s="306"/>
      <c r="M978" s="72">
        <v>0</v>
      </c>
      <c r="N978" s="72"/>
      <c r="O978" s="258" t="s">
        <v>2467</v>
      </c>
    </row>
    <row r="979" spans="1:15" ht="90" x14ac:dyDescent="0.25">
      <c r="A979" s="392"/>
      <c r="B979" s="363"/>
      <c r="C979" s="13" t="s">
        <v>1117</v>
      </c>
      <c r="D979" s="74" t="s">
        <v>2452</v>
      </c>
      <c r="E979" s="306">
        <v>476.93200000000002</v>
      </c>
      <c r="F979" s="306"/>
      <c r="G979" s="306">
        <f t="shared" si="24"/>
        <v>185.4</v>
      </c>
      <c r="H979" s="317">
        <v>180</v>
      </c>
      <c r="I979" s="306">
        <v>5.4</v>
      </c>
      <c r="J979" s="306"/>
      <c r="K979" s="306"/>
      <c r="L979" s="306"/>
      <c r="M979" s="72">
        <v>0</v>
      </c>
      <c r="N979" s="72"/>
      <c r="O979" s="258" t="s">
        <v>2467</v>
      </c>
    </row>
    <row r="980" spans="1:15" ht="90" x14ac:dyDescent="0.25">
      <c r="A980" s="392"/>
      <c r="B980" s="363"/>
      <c r="C980" s="13" t="s">
        <v>1118</v>
      </c>
      <c r="D980" s="74" t="s">
        <v>2452</v>
      </c>
      <c r="E980" s="306">
        <v>280.75099999999998</v>
      </c>
      <c r="F980" s="306"/>
      <c r="G980" s="306">
        <f t="shared" si="24"/>
        <v>175.1</v>
      </c>
      <c r="H980" s="317">
        <v>170</v>
      </c>
      <c r="I980" s="306">
        <v>5.0999999999999996</v>
      </c>
      <c r="J980" s="306"/>
      <c r="K980" s="306"/>
      <c r="L980" s="306"/>
      <c r="M980" s="72">
        <v>0</v>
      </c>
      <c r="N980" s="72"/>
      <c r="O980" s="258" t="s">
        <v>2467</v>
      </c>
    </row>
    <row r="981" spans="1:15" ht="90" x14ac:dyDescent="0.25">
      <c r="A981" s="392"/>
      <c r="B981" s="363"/>
      <c r="C981" s="13" t="s">
        <v>1119</v>
      </c>
      <c r="D981" s="74" t="s">
        <v>2452</v>
      </c>
      <c r="E981" s="306"/>
      <c r="F981" s="306"/>
      <c r="G981" s="306">
        <f t="shared" si="24"/>
        <v>175.1</v>
      </c>
      <c r="H981" s="317">
        <v>170</v>
      </c>
      <c r="I981" s="306">
        <v>5.0999999999999996</v>
      </c>
      <c r="J981" s="306"/>
      <c r="K981" s="306"/>
      <c r="L981" s="306"/>
      <c r="M981" s="72">
        <v>0</v>
      </c>
      <c r="N981" s="72"/>
      <c r="O981" s="258" t="s">
        <v>2467</v>
      </c>
    </row>
    <row r="982" spans="1:15" ht="90" x14ac:dyDescent="0.25">
      <c r="A982" s="392"/>
      <c r="B982" s="363"/>
      <c r="C982" s="13" t="s">
        <v>1120</v>
      </c>
      <c r="D982" s="74" t="s">
        <v>2452</v>
      </c>
      <c r="E982" s="306">
        <v>156.62188</v>
      </c>
      <c r="F982" s="306"/>
      <c r="G982" s="306">
        <f t="shared" si="24"/>
        <v>32.96</v>
      </c>
      <c r="H982" s="317">
        <v>32</v>
      </c>
      <c r="I982" s="306">
        <v>0.96</v>
      </c>
      <c r="J982" s="306"/>
      <c r="K982" s="306"/>
      <c r="L982" s="306">
        <f>32+0.96</f>
        <v>32.96</v>
      </c>
      <c r="M982" s="75">
        <v>0.8</v>
      </c>
      <c r="N982" s="72"/>
      <c r="O982" s="257" t="s">
        <v>2654</v>
      </c>
    </row>
    <row r="983" spans="1:15" ht="75" x14ac:dyDescent="0.25">
      <c r="A983" s="392"/>
      <c r="B983" s="363"/>
      <c r="C983" s="13" t="s">
        <v>1121</v>
      </c>
      <c r="D983" s="74" t="s">
        <v>2452</v>
      </c>
      <c r="E983" s="306">
        <v>294.11700000000002</v>
      </c>
      <c r="F983" s="306"/>
      <c r="G983" s="306">
        <f t="shared" si="24"/>
        <v>61.8</v>
      </c>
      <c r="H983" s="317">
        <v>60</v>
      </c>
      <c r="I983" s="306">
        <v>1.8</v>
      </c>
      <c r="J983" s="306"/>
      <c r="K983" s="306"/>
      <c r="L983" s="306">
        <f>1.8+60</f>
        <v>61.8</v>
      </c>
      <c r="M983" s="75">
        <v>0.8</v>
      </c>
      <c r="N983" s="72"/>
      <c r="O983" s="257" t="s">
        <v>2654</v>
      </c>
    </row>
    <row r="984" spans="1:15" ht="90" x14ac:dyDescent="0.25">
      <c r="A984" s="392"/>
      <c r="B984" s="363"/>
      <c r="C984" s="13" t="s">
        <v>1122</v>
      </c>
      <c r="D984" s="74" t="s">
        <v>2452</v>
      </c>
      <c r="E984" s="306">
        <v>271.13</v>
      </c>
      <c r="F984" s="306"/>
      <c r="G984" s="306">
        <f t="shared" si="24"/>
        <v>73.13</v>
      </c>
      <c r="H984" s="317">
        <v>71</v>
      </c>
      <c r="I984" s="306">
        <v>2.13</v>
      </c>
      <c r="J984" s="306"/>
      <c r="K984" s="306"/>
      <c r="L984" s="306"/>
      <c r="M984" s="72">
        <v>0</v>
      </c>
      <c r="N984" s="72"/>
      <c r="O984" s="259" t="s">
        <v>1101</v>
      </c>
    </row>
    <row r="985" spans="1:15" ht="75" x14ac:dyDescent="0.25">
      <c r="A985" s="392"/>
      <c r="B985" s="363"/>
      <c r="C985" s="13" t="s">
        <v>1123</v>
      </c>
      <c r="D985" s="74" t="s">
        <v>2452</v>
      </c>
      <c r="E985" s="306">
        <v>267.91000000000003</v>
      </c>
      <c r="F985" s="306"/>
      <c r="G985" s="306">
        <f t="shared" si="24"/>
        <v>56.65</v>
      </c>
      <c r="H985" s="317">
        <v>55</v>
      </c>
      <c r="I985" s="306">
        <v>1.65</v>
      </c>
      <c r="J985" s="306"/>
      <c r="K985" s="306"/>
      <c r="L985" s="306">
        <f>1.65+55</f>
        <v>56.65</v>
      </c>
      <c r="M985" s="75">
        <v>0.8</v>
      </c>
      <c r="N985" s="72"/>
      <c r="O985" s="257" t="s">
        <v>2654</v>
      </c>
    </row>
    <row r="986" spans="1:15" ht="75" x14ac:dyDescent="0.25">
      <c r="A986" s="392"/>
      <c r="B986" s="363"/>
      <c r="C986" s="13" t="s">
        <v>1124</v>
      </c>
      <c r="D986" s="74" t="s">
        <v>2452</v>
      </c>
      <c r="E986" s="306">
        <v>60.459000000000003</v>
      </c>
      <c r="F986" s="306"/>
      <c r="G986" s="306">
        <f t="shared" si="24"/>
        <v>12.36</v>
      </c>
      <c r="H986" s="317">
        <v>12</v>
      </c>
      <c r="I986" s="306">
        <v>0.36</v>
      </c>
      <c r="J986" s="306"/>
      <c r="K986" s="306"/>
      <c r="L986" s="306">
        <f>0.36+12</f>
        <v>12.36</v>
      </c>
      <c r="M986" s="75">
        <v>0.8</v>
      </c>
      <c r="N986" s="72"/>
      <c r="O986" s="257" t="s">
        <v>2654</v>
      </c>
    </row>
    <row r="987" spans="1:15" ht="75" x14ac:dyDescent="0.25">
      <c r="A987" s="392"/>
      <c r="B987" s="363"/>
      <c r="C987" s="13" t="s">
        <v>1125</v>
      </c>
      <c r="D987" s="74" t="s">
        <v>2452</v>
      </c>
      <c r="E987" s="306">
        <v>131.38</v>
      </c>
      <c r="F987" s="306"/>
      <c r="G987" s="306">
        <f t="shared" si="24"/>
        <v>27.81</v>
      </c>
      <c r="H987" s="317">
        <v>27</v>
      </c>
      <c r="I987" s="306">
        <v>0.81</v>
      </c>
      <c r="J987" s="306"/>
      <c r="K987" s="306"/>
      <c r="L987" s="306">
        <f>27+0.81</f>
        <v>27.81</v>
      </c>
      <c r="M987" s="75">
        <v>0.8</v>
      </c>
      <c r="N987" s="72"/>
      <c r="O987" s="257" t="s">
        <v>2654</v>
      </c>
    </row>
    <row r="988" spans="1:15" ht="75" x14ac:dyDescent="0.25">
      <c r="A988" s="392"/>
      <c r="B988" s="363"/>
      <c r="C988" s="13" t="s">
        <v>1126</v>
      </c>
      <c r="D988" s="74" t="s">
        <v>2452</v>
      </c>
      <c r="E988" s="306">
        <v>235.88900000000001</v>
      </c>
      <c r="F988" s="306"/>
      <c r="G988" s="306">
        <f t="shared" si="24"/>
        <v>43.26</v>
      </c>
      <c r="H988" s="317">
        <v>42</v>
      </c>
      <c r="I988" s="306">
        <v>1.26</v>
      </c>
      <c r="J988" s="306"/>
      <c r="K988" s="306"/>
      <c r="L988" s="306"/>
      <c r="M988" s="72">
        <v>0</v>
      </c>
      <c r="N988" s="72"/>
      <c r="O988" s="257" t="s">
        <v>2654</v>
      </c>
    </row>
    <row r="989" spans="1:15" ht="75" x14ac:dyDescent="0.25">
      <c r="A989" s="392"/>
      <c r="B989" s="363"/>
      <c r="C989" s="12" t="s">
        <v>1127</v>
      </c>
      <c r="D989" s="74" t="s">
        <v>2452</v>
      </c>
      <c r="E989" s="306"/>
      <c r="F989" s="306"/>
      <c r="G989" s="306">
        <f t="shared" si="24"/>
        <v>45.32</v>
      </c>
      <c r="H989" s="317">
        <v>44</v>
      </c>
      <c r="I989" s="306">
        <v>1.32</v>
      </c>
      <c r="J989" s="306"/>
      <c r="K989" s="306"/>
      <c r="L989" s="306"/>
      <c r="M989" s="72">
        <v>0</v>
      </c>
      <c r="N989" s="72"/>
      <c r="O989" s="258" t="s">
        <v>2467</v>
      </c>
    </row>
    <row r="990" spans="1:15" ht="60" x14ac:dyDescent="0.25">
      <c r="A990" s="392"/>
      <c r="B990" s="363"/>
      <c r="C990" s="13" t="s">
        <v>1128</v>
      </c>
      <c r="D990" s="74" t="s">
        <v>2452</v>
      </c>
      <c r="E990" s="306">
        <v>289.50200000000001</v>
      </c>
      <c r="F990" s="306"/>
      <c r="G990" s="306">
        <f t="shared" si="24"/>
        <v>43.26</v>
      </c>
      <c r="H990" s="317">
        <v>42</v>
      </c>
      <c r="I990" s="306">
        <v>1.26</v>
      </c>
      <c r="J990" s="306"/>
      <c r="K990" s="306"/>
      <c r="L990" s="306"/>
      <c r="M990" s="72" t="s">
        <v>1075</v>
      </c>
      <c r="N990" s="72"/>
      <c r="O990" s="257" t="s">
        <v>2654</v>
      </c>
    </row>
    <row r="991" spans="1:15" ht="60" x14ac:dyDescent="0.25">
      <c r="A991" s="392"/>
      <c r="B991" s="363"/>
      <c r="C991" s="13" t="s">
        <v>1129</v>
      </c>
      <c r="D991" s="74" t="s">
        <v>2452</v>
      </c>
      <c r="E991" s="306">
        <v>262.57100000000003</v>
      </c>
      <c r="F991" s="306"/>
      <c r="G991" s="306">
        <f t="shared" si="24"/>
        <v>43.26</v>
      </c>
      <c r="H991" s="317">
        <v>42</v>
      </c>
      <c r="I991" s="306">
        <v>1.26</v>
      </c>
      <c r="J991" s="306"/>
      <c r="K991" s="306"/>
      <c r="L991" s="306"/>
      <c r="M991" s="72" t="s">
        <v>1075</v>
      </c>
      <c r="N991" s="72"/>
      <c r="O991" s="257" t="s">
        <v>2654</v>
      </c>
    </row>
    <row r="992" spans="1:15" ht="60" x14ac:dyDescent="0.25">
      <c r="A992" s="392"/>
      <c r="B992" s="363"/>
      <c r="C992" s="13" t="s">
        <v>1130</v>
      </c>
      <c r="D992" s="74" t="s">
        <v>2452</v>
      </c>
      <c r="E992" s="306">
        <v>291.86</v>
      </c>
      <c r="F992" s="306"/>
      <c r="G992" s="306">
        <f t="shared" si="24"/>
        <v>53.56</v>
      </c>
      <c r="H992" s="317">
        <v>52</v>
      </c>
      <c r="I992" s="306">
        <v>1.56</v>
      </c>
      <c r="J992" s="306"/>
      <c r="K992" s="306"/>
      <c r="L992" s="306"/>
      <c r="M992" s="72">
        <v>0</v>
      </c>
      <c r="N992" s="72"/>
      <c r="O992" s="257" t="s">
        <v>2654</v>
      </c>
    </row>
    <row r="993" spans="1:15" ht="75" x14ac:dyDescent="0.25">
      <c r="A993" s="392"/>
      <c r="B993" s="363"/>
      <c r="C993" s="13" t="s">
        <v>1131</v>
      </c>
      <c r="D993" s="74" t="s">
        <v>2452</v>
      </c>
      <c r="E993" s="306">
        <v>261.06799999999998</v>
      </c>
      <c r="F993" s="306"/>
      <c r="G993" s="306">
        <f t="shared" si="24"/>
        <v>45.32</v>
      </c>
      <c r="H993" s="317">
        <v>44</v>
      </c>
      <c r="I993" s="306">
        <v>1.32</v>
      </c>
      <c r="J993" s="306"/>
      <c r="K993" s="306"/>
      <c r="L993" s="306"/>
      <c r="M993" s="72">
        <v>0</v>
      </c>
      <c r="N993" s="72"/>
      <c r="O993" s="257" t="s">
        <v>2654</v>
      </c>
    </row>
    <row r="994" spans="1:15" ht="75" x14ac:dyDescent="0.25">
      <c r="A994" s="392"/>
      <c r="B994" s="363"/>
      <c r="C994" s="13" t="s">
        <v>1132</v>
      </c>
      <c r="D994" s="74" t="s">
        <v>2452</v>
      </c>
      <c r="E994" s="306">
        <v>264.33</v>
      </c>
      <c r="F994" s="306"/>
      <c r="G994" s="306">
        <f t="shared" si="24"/>
        <v>45.32</v>
      </c>
      <c r="H994" s="317">
        <v>44</v>
      </c>
      <c r="I994" s="306">
        <v>1.32</v>
      </c>
      <c r="J994" s="306"/>
      <c r="K994" s="306"/>
      <c r="L994" s="306"/>
      <c r="M994" s="72">
        <v>0</v>
      </c>
      <c r="N994" s="72"/>
      <c r="O994" s="257" t="s">
        <v>2654</v>
      </c>
    </row>
    <row r="995" spans="1:15" ht="75" x14ac:dyDescent="0.25">
      <c r="A995" s="392"/>
      <c r="B995" s="363"/>
      <c r="C995" s="13" t="s">
        <v>1133</v>
      </c>
      <c r="D995" s="74" t="s">
        <v>2452</v>
      </c>
      <c r="E995" s="306">
        <v>122.929</v>
      </c>
      <c r="F995" s="306"/>
      <c r="G995" s="306">
        <f t="shared" si="24"/>
        <v>116.17999999999999</v>
      </c>
      <c r="H995" s="317">
        <v>112.69459999999999</v>
      </c>
      <c r="I995" s="306">
        <v>3.4853999999999998</v>
      </c>
      <c r="J995" s="306"/>
      <c r="K995" s="306"/>
      <c r="L995" s="306">
        <f>112.6946+3.4854</f>
        <v>116.17999999999999</v>
      </c>
      <c r="M995" s="72">
        <v>0</v>
      </c>
      <c r="N995" s="72"/>
      <c r="O995" s="257" t="s">
        <v>2654</v>
      </c>
    </row>
    <row r="996" spans="1:15" ht="75" x14ac:dyDescent="0.25">
      <c r="A996" s="392"/>
      <c r="B996" s="363"/>
      <c r="C996" s="13" t="s">
        <v>1134</v>
      </c>
      <c r="D996" s="74" t="s">
        <v>2452</v>
      </c>
      <c r="E996" s="306">
        <v>142.81100000000001</v>
      </c>
      <c r="F996" s="306"/>
      <c r="G996" s="306">
        <f t="shared" si="24"/>
        <v>147.09533000000002</v>
      </c>
      <c r="H996" s="317">
        <v>142.81100000000001</v>
      </c>
      <c r="I996" s="317">
        <v>4.2843299999999997</v>
      </c>
      <c r="J996" s="306"/>
      <c r="K996" s="306"/>
      <c r="L996" s="306"/>
      <c r="M996" s="72">
        <v>0</v>
      </c>
      <c r="N996" s="72"/>
      <c r="O996" s="259" t="s">
        <v>1101</v>
      </c>
    </row>
    <row r="997" spans="1:15" ht="90" x14ac:dyDescent="0.25">
      <c r="A997" s="392"/>
      <c r="B997" s="363"/>
      <c r="C997" s="13" t="s">
        <v>1135</v>
      </c>
      <c r="D997" s="74" t="s">
        <v>2452</v>
      </c>
      <c r="E997" s="306">
        <v>165.80799999999999</v>
      </c>
      <c r="F997" s="306"/>
      <c r="G997" s="306">
        <f t="shared" si="24"/>
        <v>170.78224</v>
      </c>
      <c r="H997" s="317">
        <v>165.80799999999999</v>
      </c>
      <c r="I997" s="317">
        <v>4.97424</v>
      </c>
      <c r="J997" s="306"/>
      <c r="K997" s="306"/>
      <c r="L997" s="306"/>
      <c r="M997" s="72">
        <v>0</v>
      </c>
      <c r="N997" s="72"/>
      <c r="O997" s="259" t="s">
        <v>1101</v>
      </c>
    </row>
    <row r="998" spans="1:15" ht="75" x14ac:dyDescent="0.25">
      <c r="A998" s="392"/>
      <c r="B998" s="363"/>
      <c r="C998" s="13" t="s">
        <v>1136</v>
      </c>
      <c r="D998" s="74" t="s">
        <v>2452</v>
      </c>
      <c r="E998" s="306">
        <v>228.87899999999999</v>
      </c>
      <c r="F998" s="306"/>
      <c r="G998" s="306">
        <f t="shared" si="24"/>
        <v>235.74536999999998</v>
      </c>
      <c r="H998" s="317">
        <v>228.87899999999999</v>
      </c>
      <c r="I998" s="317">
        <v>6.8663699999999999</v>
      </c>
      <c r="J998" s="306"/>
      <c r="K998" s="306"/>
      <c r="L998" s="306"/>
      <c r="M998" s="72">
        <v>0</v>
      </c>
      <c r="N998" s="72"/>
      <c r="O998" s="259" t="s">
        <v>1101</v>
      </c>
    </row>
    <row r="999" spans="1:15" ht="75" x14ac:dyDescent="0.25">
      <c r="A999" s="392"/>
      <c r="B999" s="363"/>
      <c r="C999" s="13" t="s">
        <v>1137</v>
      </c>
      <c r="D999" s="74" t="s">
        <v>2452</v>
      </c>
      <c r="E999" s="306">
        <v>24694</v>
      </c>
      <c r="F999" s="306"/>
      <c r="G999" s="306">
        <f t="shared" si="24"/>
        <v>25.434819999999998</v>
      </c>
      <c r="H999" s="317">
        <v>24.693999999999999</v>
      </c>
      <c r="I999" s="317">
        <v>0.74082000000000003</v>
      </c>
      <c r="J999" s="306"/>
      <c r="K999" s="306"/>
      <c r="L999" s="306"/>
      <c r="M999" s="72">
        <v>0</v>
      </c>
      <c r="N999" s="72"/>
      <c r="O999" s="259" t="s">
        <v>1101</v>
      </c>
    </row>
    <row r="1000" spans="1:15" ht="90" x14ac:dyDescent="0.25">
      <c r="A1000" s="392"/>
      <c r="B1000" s="363"/>
      <c r="C1000" s="13" t="s">
        <v>1138</v>
      </c>
      <c r="D1000" s="74" t="s">
        <v>2452</v>
      </c>
      <c r="E1000" s="306">
        <v>102.66500000000001</v>
      </c>
      <c r="F1000" s="306"/>
      <c r="G1000" s="306">
        <f t="shared" si="24"/>
        <v>105.74495</v>
      </c>
      <c r="H1000" s="317">
        <v>102.66500000000001</v>
      </c>
      <c r="I1000" s="317">
        <v>3.0799500000000002</v>
      </c>
      <c r="J1000" s="306"/>
      <c r="K1000" s="306"/>
      <c r="L1000" s="306"/>
      <c r="M1000" s="72">
        <v>0</v>
      </c>
      <c r="N1000" s="72"/>
      <c r="O1000" s="259" t="s">
        <v>1101</v>
      </c>
    </row>
    <row r="1001" spans="1:15" ht="90" x14ac:dyDescent="0.25">
      <c r="A1001" s="392"/>
      <c r="B1001" s="363"/>
      <c r="C1001" s="13" t="s">
        <v>1139</v>
      </c>
      <c r="D1001" s="74" t="s">
        <v>2452</v>
      </c>
      <c r="E1001" s="306">
        <v>280.97199999999998</v>
      </c>
      <c r="F1001" s="306"/>
      <c r="G1001" s="306">
        <f t="shared" si="24"/>
        <v>293.46039000000002</v>
      </c>
      <c r="H1001" s="317">
        <v>284.91300000000001</v>
      </c>
      <c r="I1001" s="317">
        <v>8.54739</v>
      </c>
      <c r="J1001" s="306"/>
      <c r="K1001" s="306"/>
      <c r="L1001" s="306"/>
      <c r="M1001" s="72">
        <v>0</v>
      </c>
      <c r="N1001" s="72"/>
      <c r="O1001" s="259" t="s">
        <v>1101</v>
      </c>
    </row>
    <row r="1002" spans="1:15" ht="75" x14ac:dyDescent="0.25">
      <c r="A1002" s="392"/>
      <c r="B1002" s="363"/>
      <c r="C1002" s="13" t="s">
        <v>1140</v>
      </c>
      <c r="D1002" s="74" t="s">
        <v>2452</v>
      </c>
      <c r="E1002" s="306">
        <v>94.23</v>
      </c>
      <c r="F1002" s="306"/>
      <c r="G1002" s="306">
        <f t="shared" si="24"/>
        <v>97.056899999999999</v>
      </c>
      <c r="H1002" s="317">
        <v>94.23</v>
      </c>
      <c r="I1002" s="317">
        <v>2.8269000000000002</v>
      </c>
      <c r="J1002" s="306"/>
      <c r="K1002" s="306"/>
      <c r="L1002" s="306"/>
      <c r="M1002" s="72">
        <v>0</v>
      </c>
      <c r="N1002" s="72"/>
      <c r="O1002" s="259" t="s">
        <v>1101</v>
      </c>
    </row>
    <row r="1003" spans="1:15" ht="75" x14ac:dyDescent="0.25">
      <c r="A1003" s="392"/>
      <c r="B1003" s="363"/>
      <c r="C1003" s="13" t="s">
        <v>1141</v>
      </c>
      <c r="D1003" s="74" t="s">
        <v>2452</v>
      </c>
      <c r="E1003" s="306">
        <v>106.95746</v>
      </c>
      <c r="F1003" s="306"/>
      <c r="G1003" s="306">
        <f t="shared" si="24"/>
        <v>22.92924</v>
      </c>
      <c r="H1003" s="317">
        <v>22.24137</v>
      </c>
      <c r="I1003" s="306">
        <v>0.68786999999999998</v>
      </c>
      <c r="J1003" s="306"/>
      <c r="K1003" s="306"/>
      <c r="L1003" s="306"/>
      <c r="M1003" s="75">
        <v>0.8</v>
      </c>
      <c r="N1003" s="72"/>
      <c r="O1003" s="257" t="s">
        <v>2654</v>
      </c>
    </row>
    <row r="1004" spans="1:15" ht="60" x14ac:dyDescent="0.25">
      <c r="A1004" s="392"/>
      <c r="B1004" s="363"/>
      <c r="C1004" s="13" t="s">
        <v>1142</v>
      </c>
      <c r="D1004" s="74" t="s">
        <v>2452</v>
      </c>
      <c r="E1004" s="306">
        <v>26.283999999999999</v>
      </c>
      <c r="F1004" s="306"/>
      <c r="G1004" s="306">
        <f t="shared" si="24"/>
        <v>4.5112199999999998</v>
      </c>
      <c r="H1004" s="317">
        <v>4.3758900000000001</v>
      </c>
      <c r="I1004" s="306">
        <v>0.13533000000000001</v>
      </c>
      <c r="J1004" s="306"/>
      <c r="K1004" s="306"/>
      <c r="L1004" s="306"/>
      <c r="M1004" s="72">
        <v>0</v>
      </c>
      <c r="N1004" s="72"/>
      <c r="O1004" s="257" t="s">
        <v>2654</v>
      </c>
    </row>
    <row r="1005" spans="1:15" ht="75" x14ac:dyDescent="0.25">
      <c r="A1005" s="392"/>
      <c r="B1005" s="363"/>
      <c r="C1005" s="13" t="s">
        <v>1143</v>
      </c>
      <c r="D1005" s="74" t="s">
        <v>2452</v>
      </c>
      <c r="E1005" s="306">
        <v>41372</v>
      </c>
      <c r="F1005" s="306"/>
      <c r="G1005" s="306">
        <f t="shared" si="24"/>
        <v>9.0553500000000007</v>
      </c>
      <c r="H1005" s="317">
        <v>8.78369</v>
      </c>
      <c r="I1005" s="306">
        <v>0.27166000000000001</v>
      </c>
      <c r="J1005" s="306"/>
      <c r="K1005" s="306"/>
      <c r="L1005" s="306"/>
      <c r="M1005" s="72">
        <v>0</v>
      </c>
      <c r="N1005" s="72"/>
      <c r="O1005" s="257" t="s">
        <v>2654</v>
      </c>
    </row>
    <row r="1006" spans="1:15" ht="60" x14ac:dyDescent="0.25">
      <c r="A1006" s="392"/>
      <c r="B1006" s="363"/>
      <c r="C1006" s="13" t="s">
        <v>1144</v>
      </c>
      <c r="D1006" s="74" t="s">
        <v>2452</v>
      </c>
      <c r="E1006" s="306">
        <v>144.547</v>
      </c>
      <c r="F1006" s="306"/>
      <c r="G1006" s="306">
        <f t="shared" si="24"/>
        <v>30.350209999999997</v>
      </c>
      <c r="H1006" s="317">
        <v>29.439699999999998</v>
      </c>
      <c r="I1006" s="306">
        <v>0.91051000000000004</v>
      </c>
      <c r="J1006" s="306"/>
      <c r="K1006" s="306"/>
      <c r="L1006" s="306"/>
      <c r="M1006" s="75">
        <v>0.8</v>
      </c>
      <c r="N1006" s="72"/>
      <c r="O1006" s="257" t="s">
        <v>2654</v>
      </c>
    </row>
    <row r="1007" spans="1:15" ht="75" x14ac:dyDescent="0.25">
      <c r="A1007" s="392"/>
      <c r="B1007" s="363"/>
      <c r="C1007" s="13" t="s">
        <v>1145</v>
      </c>
      <c r="D1007" s="74" t="s">
        <v>2452</v>
      </c>
      <c r="E1007" s="306">
        <v>75.608000000000004</v>
      </c>
      <c r="F1007" s="306"/>
      <c r="G1007" s="306">
        <f t="shared" si="24"/>
        <v>17.764099999999999</v>
      </c>
      <c r="H1007" s="317">
        <v>17.231179999999998</v>
      </c>
      <c r="I1007" s="306">
        <v>0.53291999999999995</v>
      </c>
      <c r="J1007" s="306"/>
      <c r="K1007" s="306"/>
      <c r="L1007" s="306"/>
      <c r="M1007" s="75">
        <v>0.8</v>
      </c>
      <c r="N1007" s="72"/>
      <c r="O1007" s="257" t="s">
        <v>2654</v>
      </c>
    </row>
    <row r="1008" spans="1:15" ht="60" x14ac:dyDescent="0.25">
      <c r="A1008" s="392"/>
      <c r="B1008" s="363"/>
      <c r="C1008" s="124" t="s">
        <v>1146</v>
      </c>
      <c r="D1008" s="74" t="s">
        <v>2452</v>
      </c>
      <c r="E1008" s="306">
        <v>296.66000000000003</v>
      </c>
      <c r="F1008" s="306"/>
      <c r="G1008" s="306">
        <f t="shared" si="24"/>
        <v>320.16314</v>
      </c>
      <c r="H1008" s="317">
        <v>310.83800000000002</v>
      </c>
      <c r="I1008" s="306">
        <v>9.3251399999999993</v>
      </c>
      <c r="J1008" s="306"/>
      <c r="K1008" s="306"/>
      <c r="L1008" s="306"/>
      <c r="M1008" s="72">
        <v>0</v>
      </c>
      <c r="N1008" s="72"/>
      <c r="O1008" s="259" t="s">
        <v>1101</v>
      </c>
    </row>
    <row r="1009" spans="1:15" ht="60" x14ac:dyDescent="0.25">
      <c r="A1009" s="392"/>
      <c r="B1009" s="363"/>
      <c r="C1009" s="124" t="s">
        <v>1147</v>
      </c>
      <c r="D1009" s="74" t="s">
        <v>2452</v>
      </c>
      <c r="E1009" s="306">
        <v>298.84100000000001</v>
      </c>
      <c r="F1009" s="306"/>
      <c r="G1009" s="306">
        <f t="shared" si="24"/>
        <v>319.815</v>
      </c>
      <c r="H1009" s="317">
        <v>310.5</v>
      </c>
      <c r="I1009" s="306">
        <v>9.3149999999999995</v>
      </c>
      <c r="J1009" s="306"/>
      <c r="K1009" s="306"/>
      <c r="L1009" s="306"/>
      <c r="M1009" s="72">
        <v>0</v>
      </c>
      <c r="N1009" s="72"/>
      <c r="O1009" s="259" t="s">
        <v>1101</v>
      </c>
    </row>
    <row r="1010" spans="1:15" ht="60" x14ac:dyDescent="0.25">
      <c r="A1010" s="392"/>
      <c r="B1010" s="363"/>
      <c r="C1010" s="13" t="s">
        <v>1148</v>
      </c>
      <c r="D1010" s="74" t="s">
        <v>2452</v>
      </c>
      <c r="E1010" s="306">
        <v>152.50201000000001</v>
      </c>
      <c r="F1010" s="306"/>
      <c r="G1010" s="306">
        <f t="shared" si="24"/>
        <v>4.7986800000000001</v>
      </c>
      <c r="H1010" s="317">
        <v>4.6589099999999997</v>
      </c>
      <c r="I1010" s="306">
        <v>0.13977000000000001</v>
      </c>
      <c r="J1010" s="306"/>
      <c r="K1010" s="306"/>
      <c r="L1010" s="306"/>
      <c r="M1010" s="75">
        <v>0.8</v>
      </c>
      <c r="N1010" s="72"/>
      <c r="O1010" s="257" t="s">
        <v>2654</v>
      </c>
    </row>
    <row r="1011" spans="1:15" ht="60" x14ac:dyDescent="0.25">
      <c r="A1011" s="392"/>
      <c r="B1011" s="363"/>
      <c r="C1011" s="13" t="s">
        <v>1149</v>
      </c>
      <c r="D1011" s="74" t="s">
        <v>2452</v>
      </c>
      <c r="E1011" s="306">
        <v>139.45006000000001</v>
      </c>
      <c r="F1011" s="306"/>
      <c r="G1011" s="306">
        <f t="shared" si="24"/>
        <v>4.35588</v>
      </c>
      <c r="H1011" s="317">
        <v>4.2290099999999997</v>
      </c>
      <c r="I1011" s="306">
        <v>0.12687000000000001</v>
      </c>
      <c r="J1011" s="306"/>
      <c r="K1011" s="306"/>
      <c r="L1011" s="306"/>
      <c r="M1011" s="75">
        <v>0.8</v>
      </c>
      <c r="N1011" s="72"/>
      <c r="O1011" s="257" t="s">
        <v>2654</v>
      </c>
    </row>
    <row r="1012" spans="1:15" ht="60" x14ac:dyDescent="0.25">
      <c r="A1012" s="392"/>
      <c r="B1012" s="363"/>
      <c r="C1012" s="13" t="s">
        <v>1150</v>
      </c>
      <c r="D1012" s="74" t="s">
        <v>2452</v>
      </c>
      <c r="E1012" s="306"/>
      <c r="F1012" s="306"/>
      <c r="G1012" s="306">
        <f t="shared" si="24"/>
        <v>4.4573900000000002</v>
      </c>
      <c r="H1012" s="317">
        <v>4.3274600000000003</v>
      </c>
      <c r="I1012" s="306">
        <v>0.12992999999999999</v>
      </c>
      <c r="J1012" s="306"/>
      <c r="K1012" s="306"/>
      <c r="L1012" s="306"/>
      <c r="M1012" s="72">
        <v>0</v>
      </c>
      <c r="N1012" s="72"/>
      <c r="O1012" s="257" t="s">
        <v>2654</v>
      </c>
    </row>
    <row r="1013" spans="1:15" ht="75" x14ac:dyDescent="0.25">
      <c r="A1013" s="392"/>
      <c r="B1013" s="363"/>
      <c r="C1013" s="13" t="s">
        <v>1151</v>
      </c>
      <c r="D1013" s="74" t="s">
        <v>2452</v>
      </c>
      <c r="E1013" s="306"/>
      <c r="F1013" s="306"/>
      <c r="G1013" s="306">
        <f t="shared" si="24"/>
        <v>206</v>
      </c>
      <c r="H1013" s="317">
        <v>200</v>
      </c>
      <c r="I1013" s="306">
        <v>6</v>
      </c>
      <c r="J1013" s="306"/>
      <c r="K1013" s="306"/>
      <c r="L1013" s="306"/>
      <c r="M1013" s="72">
        <v>0</v>
      </c>
      <c r="N1013" s="72"/>
      <c r="O1013" s="258" t="s">
        <v>1152</v>
      </c>
    </row>
    <row r="1014" spans="1:15" ht="60" x14ac:dyDescent="0.25">
      <c r="A1014" s="392"/>
      <c r="B1014" s="363"/>
      <c r="C1014" s="13" t="s">
        <v>1153</v>
      </c>
      <c r="D1014" s="74" t="s">
        <v>2452</v>
      </c>
      <c r="E1014" s="306"/>
      <c r="F1014" s="306"/>
      <c r="G1014" s="306">
        <f t="shared" si="24"/>
        <v>185.4</v>
      </c>
      <c r="H1014" s="317">
        <v>180</v>
      </c>
      <c r="I1014" s="306">
        <v>5.4</v>
      </c>
      <c r="J1014" s="306"/>
      <c r="K1014" s="306"/>
      <c r="L1014" s="306"/>
      <c r="M1014" s="72">
        <v>0</v>
      </c>
      <c r="N1014" s="72"/>
      <c r="O1014" s="258" t="s">
        <v>1152</v>
      </c>
    </row>
    <row r="1015" spans="1:15" ht="195.75" thickBot="1" x14ac:dyDescent="0.3">
      <c r="A1015" s="393"/>
      <c r="B1015" s="377"/>
      <c r="C1015" s="125" t="s">
        <v>1154</v>
      </c>
      <c r="D1015" s="76" t="s">
        <v>2452</v>
      </c>
      <c r="E1015" s="307">
        <v>497</v>
      </c>
      <c r="F1015" s="307">
        <v>497</v>
      </c>
      <c r="G1015" s="307">
        <f t="shared" si="24"/>
        <v>512.94000000000005</v>
      </c>
      <c r="H1015" s="318">
        <v>498</v>
      </c>
      <c r="I1015" s="307">
        <v>14.94</v>
      </c>
      <c r="J1015" s="307"/>
      <c r="K1015" s="307"/>
      <c r="L1015" s="307">
        <v>497</v>
      </c>
      <c r="M1015" s="77">
        <v>1</v>
      </c>
      <c r="N1015" s="78"/>
      <c r="O1015" s="260" t="s">
        <v>2654</v>
      </c>
    </row>
    <row r="1016" spans="1:15" ht="45" x14ac:dyDescent="0.25">
      <c r="A1016" s="394" t="s">
        <v>1155</v>
      </c>
      <c r="B1016" s="362" t="s">
        <v>2441</v>
      </c>
      <c r="C1016" s="16" t="s">
        <v>1156</v>
      </c>
      <c r="D1016" s="141">
        <v>2019</v>
      </c>
      <c r="E1016" s="313">
        <v>331.5</v>
      </c>
      <c r="F1016" s="313" t="s">
        <v>2652</v>
      </c>
      <c r="G1016" s="313">
        <f>E1016</f>
        <v>331.5</v>
      </c>
      <c r="H1016" s="313">
        <f>E1016</f>
        <v>331.5</v>
      </c>
      <c r="I1016" s="313"/>
      <c r="J1016" s="313"/>
      <c r="K1016" s="313"/>
      <c r="L1016" s="313"/>
      <c r="M1016" s="141"/>
      <c r="N1016" s="194">
        <v>0.6</v>
      </c>
      <c r="O1016" s="226" t="s">
        <v>1157</v>
      </c>
    </row>
    <row r="1017" spans="1:15" ht="90" x14ac:dyDescent="0.25">
      <c r="A1017" s="392"/>
      <c r="B1017" s="363"/>
      <c r="C1017" s="13" t="s">
        <v>1158</v>
      </c>
      <c r="D1017" s="131">
        <v>2019</v>
      </c>
      <c r="E1017" s="306">
        <v>1091.0999999999999</v>
      </c>
      <c r="F1017" s="306" t="s">
        <v>2652</v>
      </c>
      <c r="G1017" s="306">
        <f t="shared" ref="G1017:G1079" si="25">E1017</f>
        <v>1091.0999999999999</v>
      </c>
      <c r="H1017" s="306">
        <f t="shared" ref="H1017:H1079" si="26">E1017</f>
        <v>1091.0999999999999</v>
      </c>
      <c r="I1017" s="306"/>
      <c r="J1017" s="306"/>
      <c r="K1017" s="306"/>
      <c r="L1017" s="306"/>
      <c r="M1017" s="131"/>
      <c r="N1017" s="131">
        <v>0</v>
      </c>
      <c r="O1017" s="229" t="s">
        <v>1157</v>
      </c>
    </row>
    <row r="1018" spans="1:15" ht="45" x14ac:dyDescent="0.25">
      <c r="A1018" s="392"/>
      <c r="B1018" s="363"/>
      <c r="C1018" s="13" t="s">
        <v>1159</v>
      </c>
      <c r="D1018" s="131">
        <v>2019</v>
      </c>
      <c r="E1018" s="306">
        <v>201</v>
      </c>
      <c r="F1018" s="306" t="s">
        <v>2652</v>
      </c>
      <c r="G1018" s="306">
        <f t="shared" si="25"/>
        <v>201</v>
      </c>
      <c r="H1018" s="306">
        <f t="shared" si="26"/>
        <v>201</v>
      </c>
      <c r="I1018" s="306"/>
      <c r="J1018" s="306"/>
      <c r="K1018" s="306"/>
      <c r="L1018" s="306"/>
      <c r="M1018" s="131"/>
      <c r="N1018" s="195">
        <v>1</v>
      </c>
      <c r="O1018" s="229" t="s">
        <v>1157</v>
      </c>
    </row>
    <row r="1019" spans="1:15" ht="30" x14ac:dyDescent="0.25">
      <c r="A1019" s="392"/>
      <c r="B1019" s="363"/>
      <c r="C1019" s="13" t="s">
        <v>1160</v>
      </c>
      <c r="D1019" s="131">
        <v>2019</v>
      </c>
      <c r="E1019" s="306">
        <v>1900</v>
      </c>
      <c r="F1019" s="306" t="s">
        <v>2652</v>
      </c>
      <c r="G1019" s="306">
        <f t="shared" si="25"/>
        <v>1900</v>
      </c>
      <c r="H1019" s="306">
        <f t="shared" si="26"/>
        <v>1900</v>
      </c>
      <c r="I1019" s="306"/>
      <c r="J1019" s="306"/>
      <c r="K1019" s="306"/>
      <c r="L1019" s="306"/>
      <c r="M1019" s="131"/>
      <c r="N1019" s="131">
        <v>0</v>
      </c>
      <c r="O1019" s="229" t="s">
        <v>1161</v>
      </c>
    </row>
    <row r="1020" spans="1:15" ht="45" x14ac:dyDescent="0.25">
      <c r="A1020" s="392"/>
      <c r="B1020" s="363"/>
      <c r="C1020" s="13" t="s">
        <v>1162</v>
      </c>
      <c r="D1020" s="131">
        <v>2019</v>
      </c>
      <c r="E1020" s="306">
        <v>1500</v>
      </c>
      <c r="F1020" s="306" t="s">
        <v>2652</v>
      </c>
      <c r="G1020" s="306">
        <f t="shared" si="25"/>
        <v>1500</v>
      </c>
      <c r="H1020" s="306">
        <f t="shared" si="26"/>
        <v>1500</v>
      </c>
      <c r="I1020" s="306"/>
      <c r="J1020" s="306"/>
      <c r="K1020" s="306"/>
      <c r="L1020" s="306"/>
      <c r="M1020" s="131"/>
      <c r="N1020" s="131">
        <v>0</v>
      </c>
      <c r="O1020" s="229" t="s">
        <v>1161</v>
      </c>
    </row>
    <row r="1021" spans="1:15" ht="30" x14ac:dyDescent="0.25">
      <c r="A1021" s="392"/>
      <c r="B1021" s="363"/>
      <c r="C1021" s="13" t="s">
        <v>1163</v>
      </c>
      <c r="D1021" s="131">
        <v>2019</v>
      </c>
      <c r="E1021" s="306">
        <v>1150</v>
      </c>
      <c r="F1021" s="306" t="s">
        <v>2652</v>
      </c>
      <c r="G1021" s="306">
        <f t="shared" si="25"/>
        <v>1150</v>
      </c>
      <c r="H1021" s="306">
        <f t="shared" si="26"/>
        <v>1150</v>
      </c>
      <c r="I1021" s="306"/>
      <c r="J1021" s="306"/>
      <c r="K1021" s="306"/>
      <c r="L1021" s="306"/>
      <c r="M1021" s="131"/>
      <c r="N1021" s="131">
        <v>0</v>
      </c>
      <c r="O1021" s="229" t="s">
        <v>1161</v>
      </c>
    </row>
    <row r="1022" spans="1:15" ht="45" x14ac:dyDescent="0.25">
      <c r="A1022" s="392"/>
      <c r="B1022" s="363"/>
      <c r="C1022" s="13" t="s">
        <v>1164</v>
      </c>
      <c r="D1022" s="131">
        <v>2019</v>
      </c>
      <c r="E1022" s="306">
        <v>156</v>
      </c>
      <c r="F1022" s="306" t="s">
        <v>2652</v>
      </c>
      <c r="G1022" s="306">
        <f t="shared" si="25"/>
        <v>156</v>
      </c>
      <c r="H1022" s="306">
        <f t="shared" si="26"/>
        <v>156</v>
      </c>
      <c r="I1022" s="306"/>
      <c r="J1022" s="306"/>
      <c r="K1022" s="306"/>
      <c r="L1022" s="306"/>
      <c r="M1022" s="131"/>
      <c r="N1022" s="195">
        <v>1</v>
      </c>
      <c r="O1022" s="229" t="s">
        <v>1157</v>
      </c>
    </row>
    <row r="1023" spans="1:15" ht="75" x14ac:dyDescent="0.25">
      <c r="A1023" s="392"/>
      <c r="B1023" s="363"/>
      <c r="C1023" s="13" t="s">
        <v>1165</v>
      </c>
      <c r="D1023" s="131">
        <v>2019</v>
      </c>
      <c r="E1023" s="306">
        <v>1523</v>
      </c>
      <c r="F1023" s="306" t="s">
        <v>2652</v>
      </c>
      <c r="G1023" s="306">
        <f t="shared" si="25"/>
        <v>1523</v>
      </c>
      <c r="H1023" s="306">
        <f t="shared" si="26"/>
        <v>1523</v>
      </c>
      <c r="I1023" s="306"/>
      <c r="J1023" s="306"/>
      <c r="K1023" s="306"/>
      <c r="L1023" s="306"/>
      <c r="M1023" s="131"/>
      <c r="N1023" s="131">
        <v>0</v>
      </c>
      <c r="O1023" s="229" t="s">
        <v>1161</v>
      </c>
    </row>
    <row r="1024" spans="1:15" ht="75" x14ac:dyDescent="0.25">
      <c r="A1024" s="392"/>
      <c r="B1024" s="363"/>
      <c r="C1024" s="13" t="s">
        <v>1166</v>
      </c>
      <c r="D1024" s="131">
        <v>2019</v>
      </c>
      <c r="E1024" s="306">
        <v>44.2</v>
      </c>
      <c r="F1024" s="306" t="s">
        <v>2652</v>
      </c>
      <c r="G1024" s="306">
        <f t="shared" si="25"/>
        <v>44.2</v>
      </c>
      <c r="H1024" s="306">
        <f t="shared" si="26"/>
        <v>44.2</v>
      </c>
      <c r="I1024" s="306"/>
      <c r="J1024" s="306"/>
      <c r="K1024" s="306"/>
      <c r="L1024" s="306"/>
      <c r="M1024" s="131"/>
      <c r="N1024" s="195">
        <v>0.7</v>
      </c>
      <c r="O1024" s="229" t="s">
        <v>1157</v>
      </c>
    </row>
    <row r="1025" spans="1:15" ht="75" x14ac:dyDescent="0.25">
      <c r="A1025" s="392"/>
      <c r="B1025" s="363"/>
      <c r="C1025" s="13" t="s">
        <v>1167</v>
      </c>
      <c r="D1025" s="131">
        <v>2019</v>
      </c>
      <c r="E1025" s="306">
        <v>38.1</v>
      </c>
      <c r="F1025" s="306" t="s">
        <v>2652</v>
      </c>
      <c r="G1025" s="306">
        <f t="shared" si="25"/>
        <v>38.1</v>
      </c>
      <c r="H1025" s="306">
        <f t="shared" si="26"/>
        <v>38.1</v>
      </c>
      <c r="I1025" s="306"/>
      <c r="J1025" s="306"/>
      <c r="K1025" s="306"/>
      <c r="L1025" s="306"/>
      <c r="M1025" s="131"/>
      <c r="N1025" s="195">
        <v>0.7</v>
      </c>
      <c r="O1025" s="229" t="s">
        <v>1157</v>
      </c>
    </row>
    <row r="1026" spans="1:15" ht="75" x14ac:dyDescent="0.25">
      <c r="A1026" s="392"/>
      <c r="B1026" s="363"/>
      <c r="C1026" s="13" t="s">
        <v>1168</v>
      </c>
      <c r="D1026" s="131">
        <v>2019</v>
      </c>
      <c r="E1026" s="306">
        <v>17.600000000000001</v>
      </c>
      <c r="F1026" s="306" t="s">
        <v>2652</v>
      </c>
      <c r="G1026" s="306">
        <f t="shared" si="25"/>
        <v>17.600000000000001</v>
      </c>
      <c r="H1026" s="306">
        <f t="shared" si="26"/>
        <v>17.600000000000001</v>
      </c>
      <c r="I1026" s="306"/>
      <c r="J1026" s="306"/>
      <c r="K1026" s="306"/>
      <c r="L1026" s="306"/>
      <c r="M1026" s="131"/>
      <c r="N1026" s="195">
        <v>0.7</v>
      </c>
      <c r="O1026" s="229" t="s">
        <v>1157</v>
      </c>
    </row>
    <row r="1027" spans="1:15" ht="75" x14ac:dyDescent="0.25">
      <c r="A1027" s="392"/>
      <c r="B1027" s="363"/>
      <c r="C1027" s="13" t="s">
        <v>1169</v>
      </c>
      <c r="D1027" s="131">
        <v>2019</v>
      </c>
      <c r="E1027" s="306">
        <v>66.8</v>
      </c>
      <c r="F1027" s="306" t="s">
        <v>2652</v>
      </c>
      <c r="G1027" s="306">
        <f t="shared" si="25"/>
        <v>66.8</v>
      </c>
      <c r="H1027" s="306">
        <f t="shared" si="26"/>
        <v>66.8</v>
      </c>
      <c r="I1027" s="306"/>
      <c r="J1027" s="306"/>
      <c r="K1027" s="306"/>
      <c r="L1027" s="306"/>
      <c r="M1027" s="131"/>
      <c r="N1027" s="195">
        <v>0.7</v>
      </c>
      <c r="O1027" s="229" t="s">
        <v>1157</v>
      </c>
    </row>
    <row r="1028" spans="1:15" ht="105" x14ac:dyDescent="0.25">
      <c r="A1028" s="392"/>
      <c r="B1028" s="363"/>
      <c r="C1028" s="13" t="s">
        <v>1170</v>
      </c>
      <c r="D1028" s="131">
        <v>2019</v>
      </c>
      <c r="E1028" s="306">
        <v>41.2</v>
      </c>
      <c r="F1028" s="306" t="s">
        <v>2652</v>
      </c>
      <c r="G1028" s="306">
        <f t="shared" si="25"/>
        <v>41.2</v>
      </c>
      <c r="H1028" s="306">
        <f t="shared" si="26"/>
        <v>41.2</v>
      </c>
      <c r="I1028" s="306"/>
      <c r="J1028" s="306"/>
      <c r="K1028" s="306"/>
      <c r="L1028" s="306"/>
      <c r="M1028" s="131"/>
      <c r="N1028" s="195">
        <v>0.7</v>
      </c>
      <c r="O1028" s="229" t="s">
        <v>1157</v>
      </c>
    </row>
    <row r="1029" spans="1:15" ht="105" x14ac:dyDescent="0.25">
      <c r="A1029" s="392"/>
      <c r="B1029" s="363"/>
      <c r="C1029" s="13" t="s">
        <v>1171</v>
      </c>
      <c r="D1029" s="131">
        <v>2019</v>
      </c>
      <c r="E1029" s="306">
        <v>82.8</v>
      </c>
      <c r="F1029" s="306" t="s">
        <v>2652</v>
      </c>
      <c r="G1029" s="306">
        <f t="shared" si="25"/>
        <v>82.8</v>
      </c>
      <c r="H1029" s="306">
        <f t="shared" si="26"/>
        <v>82.8</v>
      </c>
      <c r="I1029" s="306"/>
      <c r="J1029" s="306"/>
      <c r="K1029" s="306"/>
      <c r="L1029" s="306"/>
      <c r="M1029" s="131"/>
      <c r="N1029" s="195">
        <v>0.7</v>
      </c>
      <c r="O1029" s="229" t="s">
        <v>1157</v>
      </c>
    </row>
    <row r="1030" spans="1:15" ht="75" x14ac:dyDescent="0.25">
      <c r="A1030" s="392"/>
      <c r="B1030" s="363"/>
      <c r="C1030" s="13" t="s">
        <v>1172</v>
      </c>
      <c r="D1030" s="131">
        <v>2019</v>
      </c>
      <c r="E1030" s="306">
        <v>59.1</v>
      </c>
      <c r="F1030" s="306" t="s">
        <v>2652</v>
      </c>
      <c r="G1030" s="306">
        <f t="shared" si="25"/>
        <v>59.1</v>
      </c>
      <c r="H1030" s="306">
        <f t="shared" si="26"/>
        <v>59.1</v>
      </c>
      <c r="I1030" s="306"/>
      <c r="J1030" s="306"/>
      <c r="K1030" s="306"/>
      <c r="L1030" s="306"/>
      <c r="M1030" s="131"/>
      <c r="N1030" s="195">
        <v>0.7</v>
      </c>
      <c r="O1030" s="229" t="s">
        <v>1157</v>
      </c>
    </row>
    <row r="1031" spans="1:15" ht="75" x14ac:dyDescent="0.25">
      <c r="A1031" s="392"/>
      <c r="B1031" s="363"/>
      <c r="C1031" s="13" t="s">
        <v>1173</v>
      </c>
      <c r="D1031" s="131">
        <v>2019</v>
      </c>
      <c r="E1031" s="306">
        <v>26.4</v>
      </c>
      <c r="F1031" s="306" t="s">
        <v>2652</v>
      </c>
      <c r="G1031" s="306">
        <f t="shared" si="25"/>
        <v>26.4</v>
      </c>
      <c r="H1031" s="306">
        <f t="shared" si="26"/>
        <v>26.4</v>
      </c>
      <c r="I1031" s="306"/>
      <c r="J1031" s="306"/>
      <c r="K1031" s="306"/>
      <c r="L1031" s="306"/>
      <c r="M1031" s="131"/>
      <c r="N1031" s="195">
        <v>0.7</v>
      </c>
      <c r="O1031" s="229" t="s">
        <v>1157</v>
      </c>
    </row>
    <row r="1032" spans="1:15" ht="75" x14ac:dyDescent="0.25">
      <c r="A1032" s="392"/>
      <c r="B1032" s="363"/>
      <c r="C1032" s="13" t="s">
        <v>1174</v>
      </c>
      <c r="D1032" s="131">
        <v>2019</v>
      </c>
      <c r="E1032" s="306">
        <v>14.7</v>
      </c>
      <c r="F1032" s="306" t="s">
        <v>2652</v>
      </c>
      <c r="G1032" s="306">
        <f t="shared" si="25"/>
        <v>14.7</v>
      </c>
      <c r="H1032" s="306">
        <f t="shared" si="26"/>
        <v>14.7</v>
      </c>
      <c r="I1032" s="306"/>
      <c r="J1032" s="306"/>
      <c r="K1032" s="306"/>
      <c r="L1032" s="306"/>
      <c r="M1032" s="131"/>
      <c r="N1032" s="195">
        <v>0.7</v>
      </c>
      <c r="O1032" s="229" t="s">
        <v>1157</v>
      </c>
    </row>
    <row r="1033" spans="1:15" ht="75" x14ac:dyDescent="0.25">
      <c r="A1033" s="392"/>
      <c r="B1033" s="363"/>
      <c r="C1033" s="13" t="s">
        <v>1175</v>
      </c>
      <c r="D1033" s="131">
        <v>2019</v>
      </c>
      <c r="E1033" s="306">
        <v>29.4</v>
      </c>
      <c r="F1033" s="306" t="s">
        <v>2652</v>
      </c>
      <c r="G1033" s="306">
        <f t="shared" si="25"/>
        <v>29.4</v>
      </c>
      <c r="H1033" s="306">
        <f t="shared" si="26"/>
        <v>29.4</v>
      </c>
      <c r="I1033" s="306"/>
      <c r="J1033" s="306"/>
      <c r="K1033" s="306"/>
      <c r="L1033" s="306"/>
      <c r="M1033" s="131"/>
      <c r="N1033" s="195">
        <v>0.7</v>
      </c>
      <c r="O1033" s="229" t="s">
        <v>1157</v>
      </c>
    </row>
    <row r="1034" spans="1:15" ht="75" x14ac:dyDescent="0.25">
      <c r="A1034" s="392"/>
      <c r="B1034" s="363"/>
      <c r="C1034" s="13" t="s">
        <v>1176</v>
      </c>
      <c r="D1034" s="131">
        <v>2019</v>
      </c>
      <c r="E1034" s="306">
        <v>23.4</v>
      </c>
      <c r="F1034" s="306" t="s">
        <v>2652</v>
      </c>
      <c r="G1034" s="306">
        <f t="shared" si="25"/>
        <v>23.4</v>
      </c>
      <c r="H1034" s="306">
        <f t="shared" si="26"/>
        <v>23.4</v>
      </c>
      <c r="I1034" s="306"/>
      <c r="J1034" s="306"/>
      <c r="K1034" s="306"/>
      <c r="L1034" s="306"/>
      <c r="M1034" s="131"/>
      <c r="N1034" s="195">
        <v>0.7</v>
      </c>
      <c r="O1034" s="229" t="s">
        <v>1157</v>
      </c>
    </row>
    <row r="1035" spans="1:15" ht="75" x14ac:dyDescent="0.25">
      <c r="A1035" s="392"/>
      <c r="B1035" s="363"/>
      <c r="C1035" s="13" t="s">
        <v>1177</v>
      </c>
      <c r="D1035" s="131">
        <v>2019</v>
      </c>
      <c r="E1035" s="306">
        <v>99.7</v>
      </c>
      <c r="F1035" s="306" t="s">
        <v>2652</v>
      </c>
      <c r="G1035" s="306">
        <f t="shared" si="25"/>
        <v>99.7</v>
      </c>
      <c r="H1035" s="306">
        <f t="shared" si="26"/>
        <v>99.7</v>
      </c>
      <c r="I1035" s="306"/>
      <c r="J1035" s="306"/>
      <c r="K1035" s="306"/>
      <c r="L1035" s="306"/>
      <c r="M1035" s="131"/>
      <c r="N1035" s="195">
        <v>0.7</v>
      </c>
      <c r="O1035" s="229" t="s">
        <v>1157</v>
      </c>
    </row>
    <row r="1036" spans="1:15" ht="75" x14ac:dyDescent="0.25">
      <c r="A1036" s="392"/>
      <c r="B1036" s="363"/>
      <c r="C1036" s="13" t="s">
        <v>1178</v>
      </c>
      <c r="D1036" s="131">
        <v>2019</v>
      </c>
      <c r="E1036" s="306">
        <v>17.5</v>
      </c>
      <c r="F1036" s="306" t="s">
        <v>2652</v>
      </c>
      <c r="G1036" s="306">
        <f t="shared" si="25"/>
        <v>17.5</v>
      </c>
      <c r="H1036" s="306">
        <f t="shared" si="26"/>
        <v>17.5</v>
      </c>
      <c r="I1036" s="306"/>
      <c r="J1036" s="306"/>
      <c r="K1036" s="306"/>
      <c r="L1036" s="306"/>
      <c r="M1036" s="131"/>
      <c r="N1036" s="195">
        <v>0.7</v>
      </c>
      <c r="O1036" s="229" t="s">
        <v>1157</v>
      </c>
    </row>
    <row r="1037" spans="1:15" ht="75" x14ac:dyDescent="0.25">
      <c r="A1037" s="392"/>
      <c r="B1037" s="363"/>
      <c r="C1037" s="13" t="s">
        <v>1179</v>
      </c>
      <c r="D1037" s="131">
        <v>2019</v>
      </c>
      <c r="E1037" s="306">
        <v>92.4</v>
      </c>
      <c r="F1037" s="306" t="s">
        <v>2652</v>
      </c>
      <c r="G1037" s="306">
        <f t="shared" si="25"/>
        <v>92.4</v>
      </c>
      <c r="H1037" s="306">
        <f t="shared" si="26"/>
        <v>92.4</v>
      </c>
      <c r="I1037" s="306"/>
      <c r="J1037" s="306"/>
      <c r="K1037" s="306"/>
      <c r="L1037" s="306"/>
      <c r="M1037" s="131"/>
      <c r="N1037" s="195">
        <v>0.7</v>
      </c>
      <c r="O1037" s="229" t="s">
        <v>1157</v>
      </c>
    </row>
    <row r="1038" spans="1:15" ht="75" x14ac:dyDescent="0.25">
      <c r="A1038" s="392"/>
      <c r="B1038" s="363"/>
      <c r="C1038" s="13" t="s">
        <v>1180</v>
      </c>
      <c r="D1038" s="131">
        <v>2019</v>
      </c>
      <c r="E1038" s="306">
        <v>101.1</v>
      </c>
      <c r="F1038" s="306" t="s">
        <v>2652</v>
      </c>
      <c r="G1038" s="306">
        <f t="shared" si="25"/>
        <v>101.1</v>
      </c>
      <c r="H1038" s="306">
        <f t="shared" si="26"/>
        <v>101.1</v>
      </c>
      <c r="I1038" s="306"/>
      <c r="J1038" s="306"/>
      <c r="K1038" s="306"/>
      <c r="L1038" s="306"/>
      <c r="M1038" s="131"/>
      <c r="N1038" s="195">
        <v>0.7</v>
      </c>
      <c r="O1038" s="229" t="s">
        <v>1157</v>
      </c>
    </row>
    <row r="1039" spans="1:15" ht="75" x14ac:dyDescent="0.25">
      <c r="A1039" s="392"/>
      <c r="B1039" s="363"/>
      <c r="C1039" s="13" t="s">
        <v>1181</v>
      </c>
      <c r="D1039" s="131">
        <v>2019</v>
      </c>
      <c r="E1039" s="306">
        <v>56.3</v>
      </c>
      <c r="F1039" s="306" t="s">
        <v>2652</v>
      </c>
      <c r="G1039" s="306">
        <f t="shared" si="25"/>
        <v>56.3</v>
      </c>
      <c r="H1039" s="306">
        <f t="shared" si="26"/>
        <v>56.3</v>
      </c>
      <c r="I1039" s="306"/>
      <c r="J1039" s="306"/>
      <c r="K1039" s="306"/>
      <c r="L1039" s="306"/>
      <c r="M1039" s="131"/>
      <c r="N1039" s="195">
        <v>0.7</v>
      </c>
      <c r="O1039" s="229" t="s">
        <v>1157</v>
      </c>
    </row>
    <row r="1040" spans="1:15" ht="75" x14ac:dyDescent="0.25">
      <c r="A1040" s="392"/>
      <c r="B1040" s="363"/>
      <c r="C1040" s="13" t="s">
        <v>1182</v>
      </c>
      <c r="D1040" s="131">
        <v>2019</v>
      </c>
      <c r="E1040" s="306">
        <v>35.700000000000003</v>
      </c>
      <c r="F1040" s="306" t="s">
        <v>2652</v>
      </c>
      <c r="G1040" s="306">
        <f t="shared" si="25"/>
        <v>35.700000000000003</v>
      </c>
      <c r="H1040" s="306">
        <f t="shared" si="26"/>
        <v>35.700000000000003</v>
      </c>
      <c r="I1040" s="306"/>
      <c r="J1040" s="306"/>
      <c r="K1040" s="306"/>
      <c r="L1040" s="306"/>
      <c r="M1040" s="131"/>
      <c r="N1040" s="195">
        <v>0.7</v>
      </c>
      <c r="O1040" s="229" t="s">
        <v>1157</v>
      </c>
    </row>
    <row r="1041" spans="1:15" ht="75" x14ac:dyDescent="0.25">
      <c r="A1041" s="392"/>
      <c r="B1041" s="363"/>
      <c r="C1041" s="13" t="s">
        <v>1183</v>
      </c>
      <c r="D1041" s="131">
        <v>2019</v>
      </c>
      <c r="E1041" s="306">
        <v>26.5</v>
      </c>
      <c r="F1041" s="306" t="s">
        <v>2652</v>
      </c>
      <c r="G1041" s="306">
        <f t="shared" si="25"/>
        <v>26.5</v>
      </c>
      <c r="H1041" s="306">
        <f t="shared" si="26"/>
        <v>26.5</v>
      </c>
      <c r="I1041" s="306"/>
      <c r="J1041" s="306"/>
      <c r="K1041" s="306"/>
      <c r="L1041" s="306"/>
      <c r="M1041" s="131"/>
      <c r="N1041" s="195">
        <v>0.7</v>
      </c>
      <c r="O1041" s="229" t="s">
        <v>1157</v>
      </c>
    </row>
    <row r="1042" spans="1:15" ht="75" x14ac:dyDescent="0.25">
      <c r="A1042" s="392"/>
      <c r="B1042" s="363"/>
      <c r="C1042" s="13" t="s">
        <v>1184</v>
      </c>
      <c r="D1042" s="131">
        <v>2019</v>
      </c>
      <c r="E1042" s="306">
        <v>17.600000000000001</v>
      </c>
      <c r="F1042" s="306" t="s">
        <v>2652</v>
      </c>
      <c r="G1042" s="306">
        <f t="shared" si="25"/>
        <v>17.600000000000001</v>
      </c>
      <c r="H1042" s="306">
        <f t="shared" si="26"/>
        <v>17.600000000000001</v>
      </c>
      <c r="I1042" s="306"/>
      <c r="J1042" s="306"/>
      <c r="K1042" s="306"/>
      <c r="L1042" s="306"/>
      <c r="M1042" s="131"/>
      <c r="N1042" s="195">
        <v>0.7</v>
      </c>
      <c r="O1042" s="229" t="s">
        <v>1157</v>
      </c>
    </row>
    <row r="1043" spans="1:15" ht="105" x14ac:dyDescent="0.25">
      <c r="A1043" s="392"/>
      <c r="B1043" s="363"/>
      <c r="C1043" s="13" t="s">
        <v>1185</v>
      </c>
      <c r="D1043" s="131">
        <v>2019</v>
      </c>
      <c r="E1043" s="306">
        <v>11.8</v>
      </c>
      <c r="F1043" s="306" t="s">
        <v>2652</v>
      </c>
      <c r="G1043" s="306">
        <f t="shared" si="25"/>
        <v>11.8</v>
      </c>
      <c r="H1043" s="306">
        <f t="shared" si="26"/>
        <v>11.8</v>
      </c>
      <c r="I1043" s="306"/>
      <c r="J1043" s="306"/>
      <c r="K1043" s="306"/>
      <c r="L1043" s="306"/>
      <c r="M1043" s="131"/>
      <c r="N1043" s="195">
        <v>0.7</v>
      </c>
      <c r="O1043" s="229" t="s">
        <v>1157</v>
      </c>
    </row>
    <row r="1044" spans="1:15" ht="105" x14ac:dyDescent="0.25">
      <c r="A1044" s="392"/>
      <c r="B1044" s="363"/>
      <c r="C1044" s="13" t="s">
        <v>1186</v>
      </c>
      <c r="D1044" s="131">
        <v>2019</v>
      </c>
      <c r="E1044" s="306">
        <v>76.7</v>
      </c>
      <c r="F1044" s="306" t="s">
        <v>2652</v>
      </c>
      <c r="G1044" s="306">
        <f t="shared" si="25"/>
        <v>76.7</v>
      </c>
      <c r="H1044" s="306">
        <f t="shared" si="26"/>
        <v>76.7</v>
      </c>
      <c r="I1044" s="306"/>
      <c r="J1044" s="306"/>
      <c r="K1044" s="306"/>
      <c r="L1044" s="306"/>
      <c r="M1044" s="131"/>
      <c r="N1044" s="195">
        <v>0.7</v>
      </c>
      <c r="O1044" s="229" t="s">
        <v>1157</v>
      </c>
    </row>
    <row r="1045" spans="1:15" ht="105" x14ac:dyDescent="0.25">
      <c r="A1045" s="392"/>
      <c r="B1045" s="363"/>
      <c r="C1045" s="13" t="s">
        <v>1187</v>
      </c>
      <c r="D1045" s="131">
        <v>2019</v>
      </c>
      <c r="E1045" s="306">
        <v>41.5</v>
      </c>
      <c r="F1045" s="306" t="s">
        <v>2652</v>
      </c>
      <c r="G1045" s="306">
        <f t="shared" si="25"/>
        <v>41.5</v>
      </c>
      <c r="H1045" s="306">
        <f t="shared" si="26"/>
        <v>41.5</v>
      </c>
      <c r="I1045" s="306"/>
      <c r="J1045" s="306"/>
      <c r="K1045" s="306"/>
      <c r="L1045" s="306"/>
      <c r="M1045" s="131"/>
      <c r="N1045" s="195">
        <v>0.7</v>
      </c>
      <c r="O1045" s="229" t="s">
        <v>1157</v>
      </c>
    </row>
    <row r="1046" spans="1:15" ht="105" x14ac:dyDescent="0.25">
      <c r="A1046" s="392"/>
      <c r="B1046" s="363"/>
      <c r="C1046" s="13" t="s">
        <v>1188</v>
      </c>
      <c r="D1046" s="131">
        <v>2019</v>
      </c>
      <c r="E1046" s="306">
        <v>62</v>
      </c>
      <c r="F1046" s="306" t="s">
        <v>2652</v>
      </c>
      <c r="G1046" s="306">
        <f t="shared" si="25"/>
        <v>62</v>
      </c>
      <c r="H1046" s="306">
        <f t="shared" si="26"/>
        <v>62</v>
      </c>
      <c r="I1046" s="306"/>
      <c r="J1046" s="306"/>
      <c r="K1046" s="306"/>
      <c r="L1046" s="306"/>
      <c r="M1046" s="131"/>
      <c r="N1046" s="195">
        <v>0.7</v>
      </c>
      <c r="O1046" s="229" t="s">
        <v>1157</v>
      </c>
    </row>
    <row r="1047" spans="1:15" ht="105" x14ac:dyDescent="0.25">
      <c r="A1047" s="392"/>
      <c r="B1047" s="363"/>
      <c r="C1047" s="13" t="s">
        <v>1189</v>
      </c>
      <c r="D1047" s="131">
        <v>2019</v>
      </c>
      <c r="E1047" s="306">
        <v>144.19999999999999</v>
      </c>
      <c r="F1047" s="306" t="s">
        <v>2652</v>
      </c>
      <c r="G1047" s="306">
        <f t="shared" si="25"/>
        <v>144.19999999999999</v>
      </c>
      <c r="H1047" s="306">
        <f t="shared" si="26"/>
        <v>144.19999999999999</v>
      </c>
      <c r="I1047" s="306"/>
      <c r="J1047" s="306"/>
      <c r="K1047" s="306"/>
      <c r="L1047" s="306"/>
      <c r="M1047" s="131"/>
      <c r="N1047" s="195">
        <v>0.7</v>
      </c>
      <c r="O1047" s="229" t="s">
        <v>1157</v>
      </c>
    </row>
    <row r="1048" spans="1:15" ht="105" x14ac:dyDescent="0.25">
      <c r="A1048" s="392"/>
      <c r="B1048" s="363"/>
      <c r="C1048" s="13" t="s">
        <v>1189</v>
      </c>
      <c r="D1048" s="131">
        <v>2019</v>
      </c>
      <c r="E1048" s="306">
        <v>24.4</v>
      </c>
      <c r="F1048" s="306" t="s">
        <v>2652</v>
      </c>
      <c r="G1048" s="306">
        <f t="shared" si="25"/>
        <v>24.4</v>
      </c>
      <c r="H1048" s="306">
        <f t="shared" si="26"/>
        <v>24.4</v>
      </c>
      <c r="I1048" s="306"/>
      <c r="J1048" s="306"/>
      <c r="K1048" s="306"/>
      <c r="L1048" s="306"/>
      <c r="M1048" s="131"/>
      <c r="N1048" s="195">
        <v>0.7</v>
      </c>
      <c r="O1048" s="229" t="s">
        <v>1157</v>
      </c>
    </row>
    <row r="1049" spans="1:15" ht="105" x14ac:dyDescent="0.25">
      <c r="A1049" s="392"/>
      <c r="B1049" s="363"/>
      <c r="C1049" s="13" t="s">
        <v>1190</v>
      </c>
      <c r="D1049" s="131">
        <v>2019</v>
      </c>
      <c r="E1049" s="306">
        <v>41.6</v>
      </c>
      <c r="F1049" s="306" t="s">
        <v>2652</v>
      </c>
      <c r="G1049" s="306">
        <f t="shared" si="25"/>
        <v>41.6</v>
      </c>
      <c r="H1049" s="306">
        <f t="shared" si="26"/>
        <v>41.6</v>
      </c>
      <c r="I1049" s="306"/>
      <c r="J1049" s="306"/>
      <c r="K1049" s="306"/>
      <c r="L1049" s="306"/>
      <c r="M1049" s="131"/>
      <c r="N1049" s="195">
        <v>0.7</v>
      </c>
      <c r="O1049" s="229" t="s">
        <v>1157</v>
      </c>
    </row>
    <row r="1050" spans="1:15" ht="105" x14ac:dyDescent="0.25">
      <c r="A1050" s="392"/>
      <c r="B1050" s="363"/>
      <c r="C1050" s="13" t="s">
        <v>1191</v>
      </c>
      <c r="D1050" s="131">
        <v>2019</v>
      </c>
      <c r="E1050" s="306">
        <v>137.30000000000001</v>
      </c>
      <c r="F1050" s="306" t="s">
        <v>2652</v>
      </c>
      <c r="G1050" s="306">
        <f t="shared" si="25"/>
        <v>137.30000000000001</v>
      </c>
      <c r="H1050" s="306">
        <f t="shared" si="26"/>
        <v>137.30000000000001</v>
      </c>
      <c r="I1050" s="306"/>
      <c r="J1050" s="306"/>
      <c r="K1050" s="306"/>
      <c r="L1050" s="306"/>
      <c r="M1050" s="131"/>
      <c r="N1050" s="195">
        <v>0.7</v>
      </c>
      <c r="O1050" s="229" t="s">
        <v>1157</v>
      </c>
    </row>
    <row r="1051" spans="1:15" ht="105" x14ac:dyDescent="0.25">
      <c r="A1051" s="392"/>
      <c r="B1051" s="363"/>
      <c r="C1051" s="13" t="s">
        <v>1192</v>
      </c>
      <c r="D1051" s="131">
        <v>2019</v>
      </c>
      <c r="E1051" s="306">
        <v>51.4</v>
      </c>
      <c r="F1051" s="306" t="s">
        <v>2652</v>
      </c>
      <c r="G1051" s="306">
        <f t="shared" si="25"/>
        <v>51.4</v>
      </c>
      <c r="H1051" s="306">
        <f t="shared" si="26"/>
        <v>51.4</v>
      </c>
      <c r="I1051" s="306"/>
      <c r="J1051" s="306"/>
      <c r="K1051" s="306"/>
      <c r="L1051" s="306"/>
      <c r="M1051" s="131"/>
      <c r="N1051" s="195">
        <v>1</v>
      </c>
      <c r="O1051" s="229" t="s">
        <v>1157</v>
      </c>
    </row>
    <row r="1052" spans="1:15" ht="105" x14ac:dyDescent="0.25">
      <c r="A1052" s="392"/>
      <c r="B1052" s="363"/>
      <c r="C1052" s="13" t="s">
        <v>1193</v>
      </c>
      <c r="D1052" s="131">
        <v>2019</v>
      </c>
      <c r="E1052" s="306">
        <v>81.400000000000006</v>
      </c>
      <c r="F1052" s="306" t="s">
        <v>2652</v>
      </c>
      <c r="G1052" s="306">
        <f t="shared" si="25"/>
        <v>81.400000000000006</v>
      </c>
      <c r="H1052" s="306">
        <f t="shared" si="26"/>
        <v>81.400000000000006</v>
      </c>
      <c r="I1052" s="306"/>
      <c r="J1052" s="306"/>
      <c r="K1052" s="306"/>
      <c r="L1052" s="306"/>
      <c r="M1052" s="131"/>
      <c r="N1052" s="195">
        <v>1</v>
      </c>
      <c r="O1052" s="229" t="s">
        <v>1157</v>
      </c>
    </row>
    <row r="1053" spans="1:15" ht="105" x14ac:dyDescent="0.25">
      <c r="A1053" s="392"/>
      <c r="B1053" s="363"/>
      <c r="C1053" s="13" t="s">
        <v>1194</v>
      </c>
      <c r="D1053" s="131">
        <v>2019</v>
      </c>
      <c r="E1053" s="306">
        <v>43.9</v>
      </c>
      <c r="F1053" s="306" t="s">
        <v>2652</v>
      </c>
      <c r="G1053" s="306">
        <f t="shared" si="25"/>
        <v>43.9</v>
      </c>
      <c r="H1053" s="306">
        <f t="shared" si="26"/>
        <v>43.9</v>
      </c>
      <c r="I1053" s="306"/>
      <c r="J1053" s="306"/>
      <c r="K1053" s="306"/>
      <c r="L1053" s="306"/>
      <c r="M1053" s="131"/>
      <c r="N1053" s="195">
        <v>1</v>
      </c>
      <c r="O1053" s="229" t="s">
        <v>1157</v>
      </c>
    </row>
    <row r="1054" spans="1:15" ht="105" x14ac:dyDescent="0.25">
      <c r="A1054" s="392"/>
      <c r="B1054" s="363"/>
      <c r="C1054" s="13" t="s">
        <v>1195</v>
      </c>
      <c r="D1054" s="131">
        <v>2019</v>
      </c>
      <c r="E1054" s="306">
        <v>154.69999999999999</v>
      </c>
      <c r="F1054" s="306" t="s">
        <v>2652</v>
      </c>
      <c r="G1054" s="306">
        <f t="shared" si="25"/>
        <v>154.69999999999999</v>
      </c>
      <c r="H1054" s="306">
        <f t="shared" si="26"/>
        <v>154.69999999999999</v>
      </c>
      <c r="I1054" s="306"/>
      <c r="J1054" s="306"/>
      <c r="K1054" s="306"/>
      <c r="L1054" s="306"/>
      <c r="M1054" s="131"/>
      <c r="N1054" s="195">
        <v>0.7</v>
      </c>
      <c r="O1054" s="229" t="s">
        <v>1157</v>
      </c>
    </row>
    <row r="1055" spans="1:15" ht="105" x14ac:dyDescent="0.25">
      <c r="A1055" s="392"/>
      <c r="B1055" s="363"/>
      <c r="C1055" s="13" t="s">
        <v>1196</v>
      </c>
      <c r="D1055" s="131">
        <v>2019</v>
      </c>
      <c r="E1055" s="306">
        <v>180.7</v>
      </c>
      <c r="F1055" s="306" t="s">
        <v>2652</v>
      </c>
      <c r="G1055" s="306">
        <f t="shared" si="25"/>
        <v>180.7</v>
      </c>
      <c r="H1055" s="306">
        <f t="shared" si="26"/>
        <v>180.7</v>
      </c>
      <c r="I1055" s="306"/>
      <c r="J1055" s="306"/>
      <c r="K1055" s="306"/>
      <c r="L1055" s="306"/>
      <c r="M1055" s="131"/>
      <c r="N1055" s="195">
        <v>0.7</v>
      </c>
      <c r="O1055" s="229" t="s">
        <v>1157</v>
      </c>
    </row>
    <row r="1056" spans="1:15" ht="105" x14ac:dyDescent="0.25">
      <c r="A1056" s="392"/>
      <c r="B1056" s="363"/>
      <c r="C1056" s="13" t="s">
        <v>1197</v>
      </c>
      <c r="D1056" s="131">
        <v>2019</v>
      </c>
      <c r="E1056" s="306">
        <v>85.3</v>
      </c>
      <c r="F1056" s="306" t="s">
        <v>2652</v>
      </c>
      <c r="G1056" s="306">
        <f t="shared" si="25"/>
        <v>85.3</v>
      </c>
      <c r="H1056" s="306">
        <f t="shared" si="26"/>
        <v>85.3</v>
      </c>
      <c r="I1056" s="306"/>
      <c r="J1056" s="306"/>
      <c r="K1056" s="306"/>
      <c r="L1056" s="306"/>
      <c r="M1056" s="131"/>
      <c r="N1056" s="195">
        <v>0.7</v>
      </c>
      <c r="O1056" s="229" t="s">
        <v>1157</v>
      </c>
    </row>
    <row r="1057" spans="1:15" ht="105" x14ac:dyDescent="0.25">
      <c r="A1057" s="392"/>
      <c r="B1057" s="363"/>
      <c r="C1057" s="13" t="s">
        <v>1198</v>
      </c>
      <c r="D1057" s="131">
        <v>2019</v>
      </c>
      <c r="E1057" s="306">
        <v>79.900000000000006</v>
      </c>
      <c r="F1057" s="306" t="s">
        <v>2652</v>
      </c>
      <c r="G1057" s="306">
        <f t="shared" si="25"/>
        <v>79.900000000000006</v>
      </c>
      <c r="H1057" s="306">
        <f t="shared" si="26"/>
        <v>79.900000000000006</v>
      </c>
      <c r="I1057" s="306"/>
      <c r="J1057" s="306"/>
      <c r="K1057" s="306"/>
      <c r="L1057" s="306"/>
      <c r="M1057" s="131"/>
      <c r="N1057" s="195">
        <v>0.7</v>
      </c>
      <c r="O1057" s="229" t="s">
        <v>1157</v>
      </c>
    </row>
    <row r="1058" spans="1:15" ht="105" x14ac:dyDescent="0.25">
      <c r="A1058" s="392"/>
      <c r="B1058" s="363"/>
      <c r="C1058" s="13" t="s">
        <v>1199</v>
      </c>
      <c r="D1058" s="131">
        <v>2019</v>
      </c>
      <c r="E1058" s="306">
        <v>65</v>
      </c>
      <c r="F1058" s="306" t="s">
        <v>2652</v>
      </c>
      <c r="G1058" s="306">
        <f t="shared" si="25"/>
        <v>65</v>
      </c>
      <c r="H1058" s="306">
        <f t="shared" si="26"/>
        <v>65</v>
      </c>
      <c r="I1058" s="306"/>
      <c r="J1058" s="306"/>
      <c r="K1058" s="306"/>
      <c r="L1058" s="306"/>
      <c r="M1058" s="131"/>
      <c r="N1058" s="195">
        <v>0.7</v>
      </c>
      <c r="O1058" s="229" t="s">
        <v>1157</v>
      </c>
    </row>
    <row r="1059" spans="1:15" ht="105" x14ac:dyDescent="0.25">
      <c r="A1059" s="392"/>
      <c r="B1059" s="363"/>
      <c r="C1059" s="13" t="s">
        <v>1200</v>
      </c>
      <c r="D1059" s="131">
        <v>2019</v>
      </c>
      <c r="E1059" s="306">
        <v>32.299999999999997</v>
      </c>
      <c r="F1059" s="306" t="s">
        <v>2652</v>
      </c>
      <c r="G1059" s="306">
        <f t="shared" si="25"/>
        <v>32.299999999999997</v>
      </c>
      <c r="H1059" s="306">
        <f t="shared" si="26"/>
        <v>32.299999999999997</v>
      </c>
      <c r="I1059" s="306"/>
      <c r="J1059" s="306"/>
      <c r="K1059" s="306"/>
      <c r="L1059" s="306"/>
      <c r="M1059" s="131"/>
      <c r="N1059" s="195">
        <v>0.7</v>
      </c>
      <c r="O1059" s="229" t="s">
        <v>1157</v>
      </c>
    </row>
    <row r="1060" spans="1:15" ht="105" x14ac:dyDescent="0.25">
      <c r="A1060" s="392"/>
      <c r="B1060" s="363"/>
      <c r="C1060" s="13" t="s">
        <v>1201</v>
      </c>
      <c r="D1060" s="131">
        <v>2019</v>
      </c>
      <c r="E1060" s="306">
        <v>76.599999999999994</v>
      </c>
      <c r="F1060" s="306" t="s">
        <v>2652</v>
      </c>
      <c r="G1060" s="306">
        <f t="shared" si="25"/>
        <v>76.599999999999994</v>
      </c>
      <c r="H1060" s="306">
        <f t="shared" si="26"/>
        <v>76.599999999999994</v>
      </c>
      <c r="I1060" s="306"/>
      <c r="J1060" s="306"/>
      <c r="K1060" s="306"/>
      <c r="L1060" s="306"/>
      <c r="M1060" s="131"/>
      <c r="N1060" s="195">
        <v>0.7</v>
      </c>
      <c r="O1060" s="229" t="s">
        <v>1157</v>
      </c>
    </row>
    <row r="1061" spans="1:15" ht="105" x14ac:dyDescent="0.25">
      <c r="A1061" s="392"/>
      <c r="B1061" s="363"/>
      <c r="C1061" s="13" t="s">
        <v>1202</v>
      </c>
      <c r="D1061" s="131">
        <v>2019</v>
      </c>
      <c r="E1061" s="306">
        <v>58.9</v>
      </c>
      <c r="F1061" s="306" t="s">
        <v>2652</v>
      </c>
      <c r="G1061" s="306">
        <f t="shared" si="25"/>
        <v>58.9</v>
      </c>
      <c r="H1061" s="306">
        <f t="shared" si="26"/>
        <v>58.9</v>
      </c>
      <c r="I1061" s="306"/>
      <c r="J1061" s="306"/>
      <c r="K1061" s="306"/>
      <c r="L1061" s="306"/>
      <c r="M1061" s="131"/>
      <c r="N1061" s="195">
        <v>0.7</v>
      </c>
      <c r="O1061" s="229" t="s">
        <v>1157</v>
      </c>
    </row>
    <row r="1062" spans="1:15" ht="105" x14ac:dyDescent="0.25">
      <c r="A1062" s="392"/>
      <c r="B1062" s="363"/>
      <c r="C1062" s="13" t="s">
        <v>1203</v>
      </c>
      <c r="D1062" s="131">
        <v>2019</v>
      </c>
      <c r="E1062" s="306">
        <v>53.9</v>
      </c>
      <c r="F1062" s="306" t="s">
        <v>2652</v>
      </c>
      <c r="G1062" s="306">
        <f t="shared" si="25"/>
        <v>53.9</v>
      </c>
      <c r="H1062" s="306">
        <f t="shared" si="26"/>
        <v>53.9</v>
      </c>
      <c r="I1062" s="306"/>
      <c r="J1062" s="306"/>
      <c r="K1062" s="306"/>
      <c r="L1062" s="306"/>
      <c r="M1062" s="131"/>
      <c r="N1062" s="195">
        <v>1</v>
      </c>
      <c r="O1062" s="229" t="s">
        <v>1157</v>
      </c>
    </row>
    <row r="1063" spans="1:15" ht="105" x14ac:dyDescent="0.25">
      <c r="A1063" s="392"/>
      <c r="B1063" s="363"/>
      <c r="C1063" s="13" t="s">
        <v>1204</v>
      </c>
      <c r="D1063" s="131">
        <v>2019</v>
      </c>
      <c r="E1063" s="306">
        <v>55.6</v>
      </c>
      <c r="F1063" s="306" t="s">
        <v>2652</v>
      </c>
      <c r="G1063" s="306">
        <f t="shared" si="25"/>
        <v>55.6</v>
      </c>
      <c r="H1063" s="306">
        <f t="shared" si="26"/>
        <v>55.6</v>
      </c>
      <c r="I1063" s="306"/>
      <c r="J1063" s="306"/>
      <c r="K1063" s="306"/>
      <c r="L1063" s="306"/>
      <c r="M1063" s="131"/>
      <c r="N1063" s="195">
        <v>1</v>
      </c>
      <c r="O1063" s="229" t="s">
        <v>1157</v>
      </c>
    </row>
    <row r="1064" spans="1:15" ht="105" x14ac:dyDescent="0.25">
      <c r="A1064" s="392"/>
      <c r="B1064" s="363"/>
      <c r="C1064" s="13" t="s">
        <v>1205</v>
      </c>
      <c r="D1064" s="131">
        <v>2019</v>
      </c>
      <c r="E1064" s="306">
        <v>32.4</v>
      </c>
      <c r="F1064" s="306" t="s">
        <v>2652</v>
      </c>
      <c r="G1064" s="306">
        <f t="shared" si="25"/>
        <v>32.4</v>
      </c>
      <c r="H1064" s="306">
        <f t="shared" si="26"/>
        <v>32.4</v>
      </c>
      <c r="I1064" s="306"/>
      <c r="J1064" s="306"/>
      <c r="K1064" s="306"/>
      <c r="L1064" s="306"/>
      <c r="M1064" s="131"/>
      <c r="N1064" s="195">
        <v>1</v>
      </c>
      <c r="O1064" s="229" t="s">
        <v>1157</v>
      </c>
    </row>
    <row r="1065" spans="1:15" ht="105" x14ac:dyDescent="0.25">
      <c r="A1065" s="392"/>
      <c r="B1065" s="363"/>
      <c r="C1065" s="13" t="s">
        <v>1206</v>
      </c>
      <c r="D1065" s="131">
        <v>2019</v>
      </c>
      <c r="E1065" s="306">
        <v>50.1</v>
      </c>
      <c r="F1065" s="306" t="s">
        <v>2652</v>
      </c>
      <c r="G1065" s="306">
        <f t="shared" si="25"/>
        <v>50.1</v>
      </c>
      <c r="H1065" s="306">
        <f t="shared" si="26"/>
        <v>50.1</v>
      </c>
      <c r="I1065" s="306"/>
      <c r="J1065" s="306"/>
      <c r="K1065" s="306"/>
      <c r="L1065" s="306"/>
      <c r="M1065" s="131"/>
      <c r="N1065" s="195">
        <v>1</v>
      </c>
      <c r="O1065" s="229" t="s">
        <v>1157</v>
      </c>
    </row>
    <row r="1066" spans="1:15" ht="105" x14ac:dyDescent="0.25">
      <c r="A1066" s="392"/>
      <c r="B1066" s="363"/>
      <c r="C1066" s="13" t="s">
        <v>1207</v>
      </c>
      <c r="D1066" s="131">
        <v>2019</v>
      </c>
      <c r="E1066" s="306">
        <v>77.400000000000006</v>
      </c>
      <c r="F1066" s="306" t="s">
        <v>2652</v>
      </c>
      <c r="G1066" s="306">
        <f t="shared" si="25"/>
        <v>77.400000000000006</v>
      </c>
      <c r="H1066" s="306">
        <f t="shared" si="26"/>
        <v>77.400000000000006</v>
      </c>
      <c r="I1066" s="306"/>
      <c r="J1066" s="306"/>
      <c r="K1066" s="306"/>
      <c r="L1066" s="306"/>
      <c r="M1066" s="131"/>
      <c r="N1066" s="195">
        <v>1</v>
      </c>
      <c r="O1066" s="229" t="s">
        <v>1157</v>
      </c>
    </row>
    <row r="1067" spans="1:15" ht="105" x14ac:dyDescent="0.25">
      <c r="A1067" s="392"/>
      <c r="B1067" s="363"/>
      <c r="C1067" s="13" t="s">
        <v>1208</v>
      </c>
      <c r="D1067" s="131">
        <v>2019</v>
      </c>
      <c r="E1067" s="306">
        <v>71.099999999999994</v>
      </c>
      <c r="F1067" s="306" t="s">
        <v>2652</v>
      </c>
      <c r="G1067" s="306">
        <f t="shared" si="25"/>
        <v>71.099999999999994</v>
      </c>
      <c r="H1067" s="306">
        <f t="shared" si="26"/>
        <v>71.099999999999994</v>
      </c>
      <c r="I1067" s="306"/>
      <c r="J1067" s="306"/>
      <c r="K1067" s="306"/>
      <c r="L1067" s="306"/>
      <c r="M1067" s="131"/>
      <c r="N1067" s="195">
        <v>1</v>
      </c>
      <c r="O1067" s="229" t="s">
        <v>1157</v>
      </c>
    </row>
    <row r="1068" spans="1:15" ht="105" x14ac:dyDescent="0.25">
      <c r="A1068" s="392"/>
      <c r="B1068" s="363"/>
      <c r="C1068" s="13" t="s">
        <v>1209</v>
      </c>
      <c r="D1068" s="131">
        <v>2019</v>
      </c>
      <c r="E1068" s="306">
        <v>98.4</v>
      </c>
      <c r="F1068" s="306" t="s">
        <v>2652</v>
      </c>
      <c r="G1068" s="306">
        <f t="shared" si="25"/>
        <v>98.4</v>
      </c>
      <c r="H1068" s="306">
        <f t="shared" si="26"/>
        <v>98.4</v>
      </c>
      <c r="I1068" s="306"/>
      <c r="J1068" s="306"/>
      <c r="K1068" s="306"/>
      <c r="L1068" s="306"/>
      <c r="M1068" s="131"/>
      <c r="N1068" s="195">
        <v>1</v>
      </c>
      <c r="O1068" s="229" t="s">
        <v>1157</v>
      </c>
    </row>
    <row r="1069" spans="1:15" ht="105" x14ac:dyDescent="0.25">
      <c r="A1069" s="392"/>
      <c r="B1069" s="363"/>
      <c r="C1069" s="13" t="s">
        <v>1210</v>
      </c>
      <c r="D1069" s="131">
        <v>2019</v>
      </c>
      <c r="E1069" s="306">
        <v>131.9</v>
      </c>
      <c r="F1069" s="306" t="s">
        <v>2652</v>
      </c>
      <c r="G1069" s="306">
        <f t="shared" si="25"/>
        <v>131.9</v>
      </c>
      <c r="H1069" s="306">
        <f t="shared" si="26"/>
        <v>131.9</v>
      </c>
      <c r="I1069" s="306"/>
      <c r="J1069" s="306"/>
      <c r="K1069" s="306"/>
      <c r="L1069" s="306"/>
      <c r="M1069" s="131"/>
      <c r="N1069" s="195">
        <v>1</v>
      </c>
      <c r="O1069" s="229" t="s">
        <v>1157</v>
      </c>
    </row>
    <row r="1070" spans="1:15" ht="105" x14ac:dyDescent="0.25">
      <c r="A1070" s="392"/>
      <c r="B1070" s="363"/>
      <c r="C1070" s="13" t="s">
        <v>1211</v>
      </c>
      <c r="D1070" s="131">
        <v>2019</v>
      </c>
      <c r="E1070" s="306">
        <v>81.400000000000006</v>
      </c>
      <c r="F1070" s="306" t="s">
        <v>2652</v>
      </c>
      <c r="G1070" s="306">
        <f t="shared" si="25"/>
        <v>81.400000000000006</v>
      </c>
      <c r="H1070" s="306">
        <f t="shared" si="26"/>
        <v>81.400000000000006</v>
      </c>
      <c r="I1070" s="306"/>
      <c r="J1070" s="306"/>
      <c r="K1070" s="306"/>
      <c r="L1070" s="306"/>
      <c r="M1070" s="131"/>
      <c r="N1070" s="195">
        <v>1</v>
      </c>
      <c r="O1070" s="229" t="s">
        <v>1157</v>
      </c>
    </row>
    <row r="1071" spans="1:15" ht="105" x14ac:dyDescent="0.25">
      <c r="A1071" s="392"/>
      <c r="B1071" s="363"/>
      <c r="C1071" s="13" t="s">
        <v>1212</v>
      </c>
      <c r="D1071" s="131">
        <v>2019</v>
      </c>
      <c r="E1071" s="306">
        <v>68.400000000000006</v>
      </c>
      <c r="F1071" s="306" t="s">
        <v>2652</v>
      </c>
      <c r="G1071" s="306">
        <f t="shared" si="25"/>
        <v>68.400000000000006</v>
      </c>
      <c r="H1071" s="306">
        <f t="shared" si="26"/>
        <v>68.400000000000006</v>
      </c>
      <c r="I1071" s="306"/>
      <c r="J1071" s="306"/>
      <c r="K1071" s="306"/>
      <c r="L1071" s="306"/>
      <c r="M1071" s="131"/>
      <c r="N1071" s="195">
        <v>0.7</v>
      </c>
      <c r="O1071" s="229" t="s">
        <v>1157</v>
      </c>
    </row>
    <row r="1072" spans="1:15" ht="105" x14ac:dyDescent="0.25">
      <c r="A1072" s="392"/>
      <c r="B1072" s="363"/>
      <c r="C1072" s="13" t="s">
        <v>1213</v>
      </c>
      <c r="D1072" s="131">
        <v>2019</v>
      </c>
      <c r="E1072" s="306">
        <v>60.3</v>
      </c>
      <c r="F1072" s="306" t="s">
        <v>2652</v>
      </c>
      <c r="G1072" s="306">
        <f t="shared" si="25"/>
        <v>60.3</v>
      </c>
      <c r="H1072" s="306">
        <f t="shared" si="26"/>
        <v>60.3</v>
      </c>
      <c r="I1072" s="306"/>
      <c r="J1072" s="306"/>
      <c r="K1072" s="306"/>
      <c r="L1072" s="306"/>
      <c r="M1072" s="131"/>
      <c r="N1072" s="195">
        <v>0.7</v>
      </c>
      <c r="O1072" s="229" t="s">
        <v>1157</v>
      </c>
    </row>
    <row r="1073" spans="1:15" ht="105" x14ac:dyDescent="0.25">
      <c r="A1073" s="392"/>
      <c r="B1073" s="363"/>
      <c r="C1073" s="13" t="s">
        <v>1214</v>
      </c>
      <c r="D1073" s="131">
        <v>2019</v>
      </c>
      <c r="E1073" s="306">
        <v>68.099999999999994</v>
      </c>
      <c r="F1073" s="306" t="s">
        <v>2652</v>
      </c>
      <c r="G1073" s="306">
        <f t="shared" si="25"/>
        <v>68.099999999999994</v>
      </c>
      <c r="H1073" s="306">
        <f t="shared" si="26"/>
        <v>68.099999999999994</v>
      </c>
      <c r="I1073" s="306"/>
      <c r="J1073" s="306"/>
      <c r="K1073" s="306"/>
      <c r="L1073" s="306"/>
      <c r="M1073" s="131"/>
      <c r="N1073" s="195">
        <v>0.7</v>
      </c>
      <c r="O1073" s="229" t="s">
        <v>1157</v>
      </c>
    </row>
    <row r="1074" spans="1:15" ht="105" x14ac:dyDescent="0.25">
      <c r="A1074" s="392"/>
      <c r="B1074" s="363"/>
      <c r="C1074" s="13" t="s">
        <v>1215</v>
      </c>
      <c r="D1074" s="131">
        <v>2019</v>
      </c>
      <c r="E1074" s="306">
        <v>95.3</v>
      </c>
      <c r="F1074" s="306" t="s">
        <v>2652</v>
      </c>
      <c r="G1074" s="306">
        <f t="shared" si="25"/>
        <v>95.3</v>
      </c>
      <c r="H1074" s="306">
        <f t="shared" si="26"/>
        <v>95.3</v>
      </c>
      <c r="I1074" s="306"/>
      <c r="J1074" s="306"/>
      <c r="K1074" s="306"/>
      <c r="L1074" s="306"/>
      <c r="M1074" s="131"/>
      <c r="N1074" s="195">
        <v>0.7</v>
      </c>
      <c r="O1074" s="229" t="s">
        <v>1157</v>
      </c>
    </row>
    <row r="1075" spans="1:15" ht="105" x14ac:dyDescent="0.25">
      <c r="A1075" s="392"/>
      <c r="B1075" s="363"/>
      <c r="C1075" s="13" t="s">
        <v>1216</v>
      </c>
      <c r="D1075" s="131">
        <v>2019</v>
      </c>
      <c r="E1075" s="306">
        <v>85.3</v>
      </c>
      <c r="F1075" s="306" t="s">
        <v>2652</v>
      </c>
      <c r="G1075" s="306">
        <f t="shared" si="25"/>
        <v>85.3</v>
      </c>
      <c r="H1075" s="306">
        <f t="shared" si="26"/>
        <v>85.3</v>
      </c>
      <c r="I1075" s="306"/>
      <c r="J1075" s="306"/>
      <c r="K1075" s="306"/>
      <c r="L1075" s="306"/>
      <c r="M1075" s="131"/>
      <c r="N1075" s="195">
        <v>0.7</v>
      </c>
      <c r="O1075" s="229" t="s">
        <v>1157</v>
      </c>
    </row>
    <row r="1076" spans="1:15" ht="105" x14ac:dyDescent="0.25">
      <c r="A1076" s="392"/>
      <c r="B1076" s="363"/>
      <c r="C1076" s="13" t="s">
        <v>1217</v>
      </c>
      <c r="D1076" s="131">
        <v>2019</v>
      </c>
      <c r="E1076" s="306">
        <v>557.70000000000005</v>
      </c>
      <c r="F1076" s="306" t="s">
        <v>2652</v>
      </c>
      <c r="G1076" s="306">
        <f t="shared" si="25"/>
        <v>557.70000000000005</v>
      </c>
      <c r="H1076" s="306">
        <f t="shared" si="26"/>
        <v>557.70000000000005</v>
      </c>
      <c r="I1076" s="306"/>
      <c r="J1076" s="306"/>
      <c r="K1076" s="306"/>
      <c r="L1076" s="306"/>
      <c r="M1076" s="131"/>
      <c r="N1076" s="195">
        <v>1</v>
      </c>
      <c r="O1076" s="229" t="s">
        <v>1157</v>
      </c>
    </row>
    <row r="1077" spans="1:15" ht="90" x14ac:dyDescent="0.25">
      <c r="A1077" s="392"/>
      <c r="B1077" s="363"/>
      <c r="C1077" s="13" t="s">
        <v>1218</v>
      </c>
      <c r="D1077" s="131">
        <v>2019</v>
      </c>
      <c r="E1077" s="306">
        <v>1472.1</v>
      </c>
      <c r="F1077" s="306" t="s">
        <v>2652</v>
      </c>
      <c r="G1077" s="306">
        <f t="shared" si="25"/>
        <v>1472.1</v>
      </c>
      <c r="H1077" s="306">
        <f t="shared" si="26"/>
        <v>1472.1</v>
      </c>
      <c r="I1077" s="306"/>
      <c r="J1077" s="306"/>
      <c r="K1077" s="306"/>
      <c r="L1077" s="306"/>
      <c r="M1077" s="131"/>
      <c r="N1077" s="195">
        <v>1</v>
      </c>
      <c r="O1077" s="229" t="s">
        <v>1157</v>
      </c>
    </row>
    <row r="1078" spans="1:15" ht="90" x14ac:dyDescent="0.25">
      <c r="A1078" s="392"/>
      <c r="B1078" s="363"/>
      <c r="C1078" s="13" t="s">
        <v>1219</v>
      </c>
      <c r="D1078" s="131">
        <v>2019</v>
      </c>
      <c r="E1078" s="306">
        <v>413.6</v>
      </c>
      <c r="F1078" s="306" t="s">
        <v>2652</v>
      </c>
      <c r="G1078" s="306">
        <f t="shared" si="25"/>
        <v>413.6</v>
      </c>
      <c r="H1078" s="306">
        <f t="shared" si="26"/>
        <v>413.6</v>
      </c>
      <c r="I1078" s="306"/>
      <c r="J1078" s="306"/>
      <c r="K1078" s="306"/>
      <c r="L1078" s="306"/>
      <c r="M1078" s="131"/>
      <c r="N1078" s="195">
        <v>1</v>
      </c>
      <c r="O1078" s="229" t="s">
        <v>1157</v>
      </c>
    </row>
    <row r="1079" spans="1:15" ht="120.75" thickBot="1" x14ac:dyDescent="0.3">
      <c r="A1079" s="393"/>
      <c r="B1079" s="377"/>
      <c r="C1079" s="15" t="s">
        <v>1220</v>
      </c>
      <c r="D1079" s="132">
        <v>2019</v>
      </c>
      <c r="E1079" s="307">
        <v>299</v>
      </c>
      <c r="F1079" s="307" t="s">
        <v>2652</v>
      </c>
      <c r="G1079" s="307">
        <f t="shared" si="25"/>
        <v>299</v>
      </c>
      <c r="H1079" s="307">
        <f t="shared" si="26"/>
        <v>299</v>
      </c>
      <c r="I1079" s="307"/>
      <c r="J1079" s="307"/>
      <c r="K1079" s="307"/>
      <c r="L1079" s="307"/>
      <c r="M1079" s="132"/>
      <c r="N1079" s="196">
        <v>1</v>
      </c>
      <c r="O1079" s="227" t="s">
        <v>1157</v>
      </c>
    </row>
    <row r="1080" spans="1:15" x14ac:dyDescent="0.25">
      <c r="A1080" s="474" t="s">
        <v>777</v>
      </c>
      <c r="B1080" s="471"/>
      <c r="C1080" s="471"/>
      <c r="D1080" s="471"/>
      <c r="E1080" s="471"/>
      <c r="F1080" s="471"/>
      <c r="G1080" s="471"/>
      <c r="H1080" s="471"/>
      <c r="I1080" s="471"/>
      <c r="J1080" s="471"/>
      <c r="K1080" s="471"/>
      <c r="L1080" s="471"/>
      <c r="M1080" s="471"/>
      <c r="N1080" s="471"/>
      <c r="O1080" s="475"/>
    </row>
    <row r="1081" spans="1:15" ht="60.75" thickBot="1" x14ac:dyDescent="0.3">
      <c r="A1081" s="197" t="s">
        <v>778</v>
      </c>
      <c r="B1081" s="148" t="s">
        <v>141</v>
      </c>
      <c r="C1081" s="93" t="s">
        <v>779</v>
      </c>
      <c r="D1081" s="84" t="s">
        <v>2463</v>
      </c>
      <c r="E1081" s="343">
        <v>5330.8</v>
      </c>
      <c r="F1081" s="343">
        <v>5330.8</v>
      </c>
      <c r="G1081" s="343">
        <v>5330.8</v>
      </c>
      <c r="H1081" s="343">
        <v>3430.4</v>
      </c>
      <c r="I1081" s="343">
        <v>1900.4</v>
      </c>
      <c r="J1081" s="343">
        <v>0</v>
      </c>
      <c r="K1081" s="343">
        <f>- N1081</f>
        <v>0</v>
      </c>
      <c r="L1081" s="343">
        <v>0</v>
      </c>
      <c r="M1081" s="84">
        <v>0</v>
      </c>
      <c r="N1081" s="84">
        <v>0</v>
      </c>
      <c r="O1081" s="272" t="s">
        <v>2597</v>
      </c>
    </row>
    <row r="1082" spans="1:15" ht="30" x14ac:dyDescent="0.25">
      <c r="A1082" s="391" t="s">
        <v>780</v>
      </c>
      <c r="B1082" s="366" t="s">
        <v>141</v>
      </c>
      <c r="C1082" s="98" t="s">
        <v>781</v>
      </c>
      <c r="D1082" s="56"/>
      <c r="E1082" s="320">
        <v>430</v>
      </c>
      <c r="F1082" s="320">
        <v>430</v>
      </c>
      <c r="G1082" s="320">
        <v>430</v>
      </c>
      <c r="H1082" s="320">
        <v>430</v>
      </c>
      <c r="I1082" s="320"/>
      <c r="J1082" s="322">
        <v>0</v>
      </c>
      <c r="K1082" s="322">
        <f>- N1082</f>
        <v>0</v>
      </c>
      <c r="L1082" s="320">
        <v>0</v>
      </c>
      <c r="M1082" s="57" t="e">
        <f xml:space="preserve"> -#REF!</f>
        <v>#REF!</v>
      </c>
      <c r="N1082" s="57">
        <f>- P1082</f>
        <v>0</v>
      </c>
      <c r="O1082" s="266" t="s">
        <v>2597</v>
      </c>
    </row>
    <row r="1083" spans="1:15" ht="45" x14ac:dyDescent="0.25">
      <c r="A1083" s="392"/>
      <c r="B1083" s="363"/>
      <c r="C1083" s="13" t="s">
        <v>782</v>
      </c>
      <c r="D1083" s="131"/>
      <c r="E1083" s="306">
        <v>700</v>
      </c>
      <c r="F1083" s="306">
        <v>700</v>
      </c>
      <c r="G1083" s="306">
        <v>700</v>
      </c>
      <c r="H1083" s="306">
        <v>700</v>
      </c>
      <c r="I1083" s="306"/>
      <c r="J1083" s="312">
        <v>0</v>
      </c>
      <c r="K1083" s="312">
        <f>- N1083</f>
        <v>0</v>
      </c>
      <c r="L1083" s="306">
        <v>0</v>
      </c>
      <c r="M1083" s="29" t="e">
        <f xml:space="preserve"> -#REF!</f>
        <v>#REF!</v>
      </c>
      <c r="N1083" s="29">
        <f>- P1083</f>
        <v>0</v>
      </c>
      <c r="O1083" s="232" t="s">
        <v>2597</v>
      </c>
    </row>
    <row r="1084" spans="1:15" ht="45" x14ac:dyDescent="0.25">
      <c r="A1084" s="392"/>
      <c r="B1084" s="363"/>
      <c r="C1084" s="13" t="s">
        <v>783</v>
      </c>
      <c r="D1084" s="131"/>
      <c r="E1084" s="306">
        <v>270</v>
      </c>
      <c r="F1084" s="306">
        <v>270</v>
      </c>
      <c r="G1084" s="306">
        <v>270</v>
      </c>
      <c r="H1084" s="306">
        <v>270</v>
      </c>
      <c r="I1084" s="306"/>
      <c r="J1084" s="312">
        <v>0</v>
      </c>
      <c r="K1084" s="312">
        <f>- N1084</f>
        <v>0</v>
      </c>
      <c r="L1084" s="306">
        <v>0</v>
      </c>
      <c r="M1084" s="29" t="e">
        <f xml:space="preserve"> -#REF!</f>
        <v>#REF!</v>
      </c>
      <c r="N1084" s="29">
        <f>- P1084</f>
        <v>0</v>
      </c>
      <c r="O1084" s="232" t="s">
        <v>2597</v>
      </c>
    </row>
    <row r="1085" spans="1:15" ht="45.75" thickBot="1" x14ac:dyDescent="0.3">
      <c r="A1085" s="393"/>
      <c r="B1085" s="377"/>
      <c r="C1085" s="15" t="s">
        <v>784</v>
      </c>
      <c r="D1085" s="132"/>
      <c r="E1085" s="307">
        <v>1397</v>
      </c>
      <c r="F1085" s="307">
        <v>1397</v>
      </c>
      <c r="G1085" s="307">
        <v>1397</v>
      </c>
      <c r="H1085" s="307">
        <v>1240</v>
      </c>
      <c r="I1085" s="307">
        <v>157</v>
      </c>
      <c r="J1085" s="307">
        <v>0</v>
      </c>
      <c r="K1085" s="307">
        <v>0</v>
      </c>
      <c r="L1085" s="307">
        <v>0</v>
      </c>
      <c r="M1085" s="18" t="e">
        <f xml:space="preserve"> -#REF!</f>
        <v>#REF!</v>
      </c>
      <c r="N1085" s="18">
        <f>- P1085</f>
        <v>0</v>
      </c>
      <c r="O1085" s="231" t="s">
        <v>2597</v>
      </c>
    </row>
    <row r="1086" spans="1:15" ht="30" x14ac:dyDescent="0.25">
      <c r="A1086" s="391" t="s">
        <v>785</v>
      </c>
      <c r="B1086" s="5" t="s">
        <v>141</v>
      </c>
      <c r="C1086" s="98" t="s">
        <v>786</v>
      </c>
      <c r="D1086" s="56">
        <v>2019</v>
      </c>
      <c r="E1086" s="320">
        <v>455</v>
      </c>
      <c r="F1086" s="344"/>
      <c r="G1086" s="320">
        <v>455</v>
      </c>
      <c r="H1086" s="320">
        <v>450</v>
      </c>
      <c r="I1086" s="320">
        <v>5</v>
      </c>
      <c r="J1086" s="320">
        <v>0</v>
      </c>
      <c r="K1086" s="320">
        <v>0</v>
      </c>
      <c r="L1086" s="320">
        <v>0</v>
      </c>
      <c r="M1086" s="57">
        <v>0</v>
      </c>
      <c r="N1086" s="57">
        <v>100</v>
      </c>
      <c r="O1086" s="266" t="s">
        <v>2467</v>
      </c>
    </row>
    <row r="1087" spans="1:15" ht="30" x14ac:dyDescent="0.25">
      <c r="A1087" s="392"/>
      <c r="B1087" s="363" t="s">
        <v>2632</v>
      </c>
      <c r="C1087" s="13" t="s">
        <v>787</v>
      </c>
      <c r="D1087" s="29" t="s">
        <v>2452</v>
      </c>
      <c r="E1087" s="312">
        <v>1464.5</v>
      </c>
      <c r="F1087" s="312">
        <v>1464.5</v>
      </c>
      <c r="G1087" s="312">
        <v>1464.5</v>
      </c>
      <c r="H1087" s="312">
        <v>1450</v>
      </c>
      <c r="I1087" s="312">
        <v>14.5</v>
      </c>
      <c r="J1087" s="312">
        <v>0</v>
      </c>
      <c r="K1087" s="312">
        <v>1171.5999999999999</v>
      </c>
      <c r="L1087" s="312">
        <v>1353.4</v>
      </c>
      <c r="M1087" s="29" t="e">
        <f xml:space="preserve"> -#REF!</f>
        <v>#REF!</v>
      </c>
      <c r="N1087" s="29">
        <v>92</v>
      </c>
      <c r="O1087" s="232" t="s">
        <v>2467</v>
      </c>
    </row>
    <row r="1088" spans="1:15" ht="45.75" thickBot="1" x14ac:dyDescent="0.3">
      <c r="A1088" s="393"/>
      <c r="B1088" s="377"/>
      <c r="C1088" s="15" t="s">
        <v>788</v>
      </c>
      <c r="D1088" s="18" t="s">
        <v>2452</v>
      </c>
      <c r="E1088" s="309">
        <v>1464.5</v>
      </c>
      <c r="F1088" s="309">
        <v>1464.5</v>
      </c>
      <c r="G1088" s="309">
        <v>1464.5</v>
      </c>
      <c r="H1088" s="309">
        <v>1450</v>
      </c>
      <c r="I1088" s="309">
        <v>14.5</v>
      </c>
      <c r="J1088" s="307">
        <v>0</v>
      </c>
      <c r="K1088" s="309">
        <v>0</v>
      </c>
      <c r="L1088" s="309">
        <v>931.4</v>
      </c>
      <c r="M1088" s="132">
        <v>0</v>
      </c>
      <c r="N1088" s="18">
        <v>63</v>
      </c>
      <c r="O1088" s="231" t="s">
        <v>2467</v>
      </c>
    </row>
    <row r="1089" spans="1:15" ht="30" x14ac:dyDescent="0.25">
      <c r="A1089" s="448" t="s">
        <v>789</v>
      </c>
      <c r="B1089" s="366" t="s">
        <v>141</v>
      </c>
      <c r="C1089" s="98" t="s">
        <v>790</v>
      </c>
      <c r="D1089" s="57">
        <v>2019</v>
      </c>
      <c r="E1089" s="320">
        <f>H1089</f>
        <v>973.7</v>
      </c>
      <c r="F1089" s="320"/>
      <c r="G1089" s="320">
        <f>H1089</f>
        <v>973.7</v>
      </c>
      <c r="H1089" s="320">
        <v>973.7</v>
      </c>
      <c r="I1089" s="322">
        <f>- L1089</f>
        <v>0</v>
      </c>
      <c r="J1089" s="322">
        <f>- M1089</f>
        <v>0</v>
      </c>
      <c r="K1089" s="320">
        <v>0</v>
      </c>
      <c r="L1089" s="322">
        <v>0</v>
      </c>
      <c r="M1089" s="56">
        <v>0</v>
      </c>
      <c r="N1089" s="57">
        <v>0</v>
      </c>
      <c r="O1089" s="266" t="s">
        <v>2597</v>
      </c>
    </row>
    <row r="1090" spans="1:15" ht="90" x14ac:dyDescent="0.25">
      <c r="A1090" s="449"/>
      <c r="B1090" s="363"/>
      <c r="C1090" s="13" t="s">
        <v>791</v>
      </c>
      <c r="D1090" s="131">
        <v>2019</v>
      </c>
      <c r="E1090" s="306">
        <f t="shared" ref="E1090:E1097" si="27">H1090</f>
        <v>1498.673</v>
      </c>
      <c r="F1090" s="306"/>
      <c r="G1090" s="306">
        <f t="shared" ref="G1090:G1097" si="28">H1090</f>
        <v>1498.673</v>
      </c>
      <c r="H1090" s="306">
        <v>1498.673</v>
      </c>
      <c r="I1090" s="312">
        <f>- L1090</f>
        <v>0</v>
      </c>
      <c r="J1090" s="312">
        <f>- M1090</f>
        <v>0</v>
      </c>
      <c r="K1090" s="306">
        <v>0</v>
      </c>
      <c r="L1090" s="312">
        <v>0</v>
      </c>
      <c r="M1090" s="131">
        <v>0</v>
      </c>
      <c r="N1090" s="29">
        <v>0</v>
      </c>
      <c r="O1090" s="229" t="s">
        <v>2467</v>
      </c>
    </row>
    <row r="1091" spans="1:15" ht="90" x14ac:dyDescent="0.25">
      <c r="A1091" s="449"/>
      <c r="B1091" s="363"/>
      <c r="C1091" s="13" t="s">
        <v>792</v>
      </c>
      <c r="D1091" s="131">
        <v>2019</v>
      </c>
      <c r="E1091" s="306">
        <f t="shared" si="27"/>
        <v>1261.415</v>
      </c>
      <c r="F1091" s="306"/>
      <c r="G1091" s="306">
        <f t="shared" si="28"/>
        <v>1261.415</v>
      </c>
      <c r="H1091" s="306">
        <v>1261.415</v>
      </c>
      <c r="I1091" s="312">
        <f>- L1091</f>
        <v>0</v>
      </c>
      <c r="J1091" s="312">
        <v>0</v>
      </c>
      <c r="K1091" s="306">
        <v>0</v>
      </c>
      <c r="L1091" s="312">
        <v>0</v>
      </c>
      <c r="M1091" s="131">
        <v>100</v>
      </c>
      <c r="N1091" s="131">
        <v>100</v>
      </c>
      <c r="O1091" s="229" t="s">
        <v>2467</v>
      </c>
    </row>
    <row r="1092" spans="1:15" ht="45" x14ac:dyDescent="0.25">
      <c r="A1092" s="449"/>
      <c r="B1092" s="363"/>
      <c r="C1092" s="13" t="s">
        <v>793</v>
      </c>
      <c r="D1092" s="131">
        <v>2019</v>
      </c>
      <c r="E1092" s="306">
        <f t="shared" si="27"/>
        <v>1491.5340000000001</v>
      </c>
      <c r="F1092" s="306"/>
      <c r="G1092" s="306">
        <f t="shared" si="28"/>
        <v>1491.5340000000001</v>
      </c>
      <c r="H1092" s="306">
        <v>1491.5340000000001</v>
      </c>
      <c r="I1092" s="306">
        <v>0</v>
      </c>
      <c r="J1092" s="306">
        <v>0</v>
      </c>
      <c r="K1092" s="306">
        <v>0</v>
      </c>
      <c r="L1092" s="312">
        <v>0</v>
      </c>
      <c r="M1092" s="131">
        <v>0</v>
      </c>
      <c r="N1092" s="29">
        <v>0</v>
      </c>
      <c r="O1092" s="232" t="s">
        <v>2597</v>
      </c>
    </row>
    <row r="1093" spans="1:15" ht="45" x14ac:dyDescent="0.25">
      <c r="A1093" s="449"/>
      <c r="B1093" s="363"/>
      <c r="C1093" s="13" t="s">
        <v>794</v>
      </c>
      <c r="D1093" s="131">
        <v>2019</v>
      </c>
      <c r="E1093" s="306">
        <f t="shared" si="27"/>
        <v>67.2</v>
      </c>
      <c r="F1093" s="306"/>
      <c r="G1093" s="306">
        <f t="shared" si="28"/>
        <v>67.2</v>
      </c>
      <c r="H1093" s="306">
        <v>67.2</v>
      </c>
      <c r="I1093" s="312">
        <f>- L1093</f>
        <v>0</v>
      </c>
      <c r="J1093" s="312">
        <f>- M1093</f>
        <v>0</v>
      </c>
      <c r="K1093" s="306">
        <v>0</v>
      </c>
      <c r="L1093" s="312">
        <v>0</v>
      </c>
      <c r="M1093" s="131">
        <v>0</v>
      </c>
      <c r="N1093" s="29">
        <v>0</v>
      </c>
      <c r="O1093" s="229" t="s">
        <v>2467</v>
      </c>
    </row>
    <row r="1094" spans="1:15" ht="30" x14ac:dyDescent="0.25">
      <c r="A1094" s="449"/>
      <c r="B1094" s="363"/>
      <c r="C1094" s="13" t="s">
        <v>795</v>
      </c>
      <c r="D1094" s="131">
        <v>2019</v>
      </c>
      <c r="E1094" s="306">
        <f t="shared" si="27"/>
        <v>492</v>
      </c>
      <c r="F1094" s="306"/>
      <c r="G1094" s="306">
        <f t="shared" si="28"/>
        <v>492</v>
      </c>
      <c r="H1094" s="306">
        <v>492</v>
      </c>
      <c r="I1094" s="312">
        <f>- L1094</f>
        <v>0</v>
      </c>
      <c r="J1094" s="312">
        <f>- M1094</f>
        <v>0</v>
      </c>
      <c r="K1094" s="306">
        <v>0</v>
      </c>
      <c r="L1094" s="312">
        <v>0</v>
      </c>
      <c r="M1094" s="131">
        <v>0</v>
      </c>
      <c r="N1094" s="29">
        <v>0</v>
      </c>
      <c r="O1094" s="232" t="s">
        <v>2597</v>
      </c>
    </row>
    <row r="1095" spans="1:15" ht="60" x14ac:dyDescent="0.25">
      <c r="A1095" s="449"/>
      <c r="B1095" s="363"/>
      <c r="C1095" s="13" t="s">
        <v>796</v>
      </c>
      <c r="D1095" s="131">
        <v>2019</v>
      </c>
      <c r="E1095" s="306">
        <f t="shared" si="27"/>
        <v>800</v>
      </c>
      <c r="F1095" s="306"/>
      <c r="G1095" s="306">
        <f t="shared" si="28"/>
        <v>800</v>
      </c>
      <c r="H1095" s="306">
        <v>800</v>
      </c>
      <c r="I1095" s="312">
        <f>- L1095</f>
        <v>0</v>
      </c>
      <c r="J1095" s="312">
        <v>0</v>
      </c>
      <c r="K1095" s="306">
        <v>0</v>
      </c>
      <c r="L1095" s="312">
        <v>0</v>
      </c>
      <c r="M1095" s="131">
        <v>0</v>
      </c>
      <c r="N1095" s="29">
        <v>0</v>
      </c>
      <c r="O1095" s="229" t="s">
        <v>2467</v>
      </c>
    </row>
    <row r="1096" spans="1:15" ht="75" x14ac:dyDescent="0.25">
      <c r="A1096" s="449"/>
      <c r="B1096" s="363"/>
      <c r="C1096" s="13" t="s">
        <v>797</v>
      </c>
      <c r="D1096" s="131">
        <v>2019</v>
      </c>
      <c r="E1096" s="306">
        <f t="shared" si="27"/>
        <v>950</v>
      </c>
      <c r="F1096" s="306"/>
      <c r="G1096" s="306">
        <f t="shared" si="28"/>
        <v>950</v>
      </c>
      <c r="H1096" s="306">
        <v>950</v>
      </c>
      <c r="I1096" s="306">
        <v>0</v>
      </c>
      <c r="J1096" s="306">
        <v>0</v>
      </c>
      <c r="K1096" s="306">
        <v>0</v>
      </c>
      <c r="L1096" s="312">
        <v>0</v>
      </c>
      <c r="M1096" s="131">
        <v>0</v>
      </c>
      <c r="N1096" s="29">
        <v>0</v>
      </c>
      <c r="O1096" s="229" t="s">
        <v>2467</v>
      </c>
    </row>
    <row r="1097" spans="1:15" ht="75.75" thickBot="1" x14ac:dyDescent="0.3">
      <c r="A1097" s="450"/>
      <c r="B1097" s="377"/>
      <c r="C1097" s="15" t="s">
        <v>798</v>
      </c>
      <c r="D1097" s="132">
        <v>2019</v>
      </c>
      <c r="E1097" s="307">
        <f t="shared" si="27"/>
        <v>1473.1610000000001</v>
      </c>
      <c r="F1097" s="307"/>
      <c r="G1097" s="307">
        <f t="shared" si="28"/>
        <v>1473.1610000000001</v>
      </c>
      <c r="H1097" s="307">
        <v>1473.1610000000001</v>
      </c>
      <c r="I1097" s="307">
        <v>0</v>
      </c>
      <c r="J1097" s="307">
        <v>0</v>
      </c>
      <c r="K1097" s="307">
        <v>0</v>
      </c>
      <c r="L1097" s="309">
        <v>0</v>
      </c>
      <c r="M1097" s="132">
        <v>55</v>
      </c>
      <c r="N1097" s="18">
        <v>0</v>
      </c>
      <c r="O1097" s="227" t="s">
        <v>2467</v>
      </c>
    </row>
    <row r="1098" spans="1:15" ht="75" x14ac:dyDescent="0.25">
      <c r="A1098" s="394" t="s">
        <v>799</v>
      </c>
      <c r="B1098" s="362" t="s">
        <v>141</v>
      </c>
      <c r="C1098" s="16" t="s">
        <v>800</v>
      </c>
      <c r="D1098" s="141">
        <v>2019</v>
      </c>
      <c r="E1098" s="313">
        <v>450</v>
      </c>
      <c r="F1098" s="313"/>
      <c r="G1098" s="313">
        <v>450</v>
      </c>
      <c r="H1098" s="313">
        <v>450</v>
      </c>
      <c r="I1098" s="313">
        <v>0</v>
      </c>
      <c r="J1098" s="313">
        <v>0</v>
      </c>
      <c r="K1098" s="313">
        <v>0</v>
      </c>
      <c r="L1098" s="313">
        <v>0</v>
      </c>
      <c r="M1098" s="141">
        <v>0</v>
      </c>
      <c r="N1098" s="141">
        <v>0</v>
      </c>
      <c r="O1098" s="226" t="s">
        <v>2467</v>
      </c>
    </row>
    <row r="1099" spans="1:15" ht="60" x14ac:dyDescent="0.25">
      <c r="A1099" s="392"/>
      <c r="B1099" s="363"/>
      <c r="C1099" s="13" t="s">
        <v>801</v>
      </c>
      <c r="D1099" s="131">
        <v>2019</v>
      </c>
      <c r="E1099" s="306">
        <v>1490</v>
      </c>
      <c r="F1099" s="306"/>
      <c r="G1099" s="306">
        <v>1490</v>
      </c>
      <c r="H1099" s="306">
        <v>1490</v>
      </c>
      <c r="I1099" s="306">
        <v>0</v>
      </c>
      <c r="J1099" s="306">
        <v>0</v>
      </c>
      <c r="K1099" s="306">
        <v>0</v>
      </c>
      <c r="L1099" s="306">
        <v>447</v>
      </c>
      <c r="M1099" s="131">
        <v>30</v>
      </c>
      <c r="N1099" s="131">
        <v>30</v>
      </c>
      <c r="O1099" s="229" t="s">
        <v>2467</v>
      </c>
    </row>
    <row r="1100" spans="1:15" ht="90" x14ac:dyDescent="0.25">
      <c r="A1100" s="392"/>
      <c r="B1100" s="363"/>
      <c r="C1100" s="13" t="s">
        <v>802</v>
      </c>
      <c r="D1100" s="131">
        <v>2019</v>
      </c>
      <c r="E1100" s="306">
        <v>440</v>
      </c>
      <c r="F1100" s="306"/>
      <c r="G1100" s="306">
        <v>440</v>
      </c>
      <c r="H1100" s="306">
        <v>440</v>
      </c>
      <c r="I1100" s="306">
        <v>0</v>
      </c>
      <c r="J1100" s="306">
        <v>0</v>
      </c>
      <c r="K1100" s="306">
        <v>0</v>
      </c>
      <c r="L1100" s="306">
        <v>440</v>
      </c>
      <c r="M1100" s="131">
        <v>100</v>
      </c>
      <c r="N1100" s="131">
        <v>100</v>
      </c>
      <c r="O1100" s="229" t="s">
        <v>2467</v>
      </c>
    </row>
    <row r="1101" spans="1:15" ht="135" x14ac:dyDescent="0.25">
      <c r="A1101" s="392"/>
      <c r="B1101" s="363"/>
      <c r="C1101" s="13" t="s">
        <v>803</v>
      </c>
      <c r="D1101" s="131">
        <v>2019</v>
      </c>
      <c r="E1101" s="306">
        <v>60</v>
      </c>
      <c r="F1101" s="306"/>
      <c r="G1101" s="306">
        <v>60</v>
      </c>
      <c r="H1101" s="306">
        <v>60</v>
      </c>
      <c r="I1101" s="306">
        <v>0</v>
      </c>
      <c r="J1101" s="306">
        <v>0</v>
      </c>
      <c r="K1101" s="306">
        <v>0</v>
      </c>
      <c r="L1101" s="306">
        <v>60</v>
      </c>
      <c r="M1101" s="131">
        <v>100</v>
      </c>
      <c r="N1101" s="131">
        <v>100</v>
      </c>
      <c r="O1101" s="229" t="s">
        <v>2467</v>
      </c>
    </row>
    <row r="1102" spans="1:15" ht="90" x14ac:dyDescent="0.25">
      <c r="A1102" s="392"/>
      <c r="B1102" s="363"/>
      <c r="C1102" s="13" t="s">
        <v>804</v>
      </c>
      <c r="D1102" s="131">
        <v>2019</v>
      </c>
      <c r="E1102" s="306">
        <v>452</v>
      </c>
      <c r="F1102" s="306"/>
      <c r="G1102" s="306">
        <v>452</v>
      </c>
      <c r="H1102" s="306">
        <v>452</v>
      </c>
      <c r="I1102" s="306">
        <v>0</v>
      </c>
      <c r="J1102" s="306">
        <v>0</v>
      </c>
      <c r="K1102" s="306">
        <v>0</v>
      </c>
      <c r="L1102" s="306">
        <v>360</v>
      </c>
      <c r="M1102" s="131">
        <v>80</v>
      </c>
      <c r="N1102" s="131">
        <v>80</v>
      </c>
      <c r="O1102" s="229" t="s">
        <v>2467</v>
      </c>
    </row>
    <row r="1103" spans="1:15" ht="120" x14ac:dyDescent="0.25">
      <c r="A1103" s="392"/>
      <c r="B1103" s="363"/>
      <c r="C1103" s="13" t="s">
        <v>805</v>
      </c>
      <c r="D1103" s="131">
        <v>2019</v>
      </c>
      <c r="E1103" s="306">
        <v>1490</v>
      </c>
      <c r="F1103" s="306"/>
      <c r="G1103" s="306">
        <v>1490</v>
      </c>
      <c r="H1103" s="306">
        <v>1490</v>
      </c>
      <c r="I1103" s="306">
        <v>0</v>
      </c>
      <c r="J1103" s="306">
        <v>0</v>
      </c>
      <c r="K1103" s="306">
        <v>0</v>
      </c>
      <c r="L1103" s="306">
        <v>150</v>
      </c>
      <c r="M1103" s="131">
        <v>10</v>
      </c>
      <c r="N1103" s="131">
        <v>10</v>
      </c>
      <c r="O1103" s="229" t="s">
        <v>2467</v>
      </c>
    </row>
    <row r="1104" spans="1:15" ht="120" x14ac:dyDescent="0.25">
      <c r="A1104" s="392"/>
      <c r="B1104" s="363"/>
      <c r="C1104" s="13" t="s">
        <v>806</v>
      </c>
      <c r="D1104" s="131">
        <v>2019</v>
      </c>
      <c r="E1104" s="306">
        <v>1490</v>
      </c>
      <c r="F1104" s="306"/>
      <c r="G1104" s="306">
        <v>1490</v>
      </c>
      <c r="H1104" s="306">
        <v>1490</v>
      </c>
      <c r="I1104" s="306">
        <v>0</v>
      </c>
      <c r="J1104" s="306">
        <v>0</v>
      </c>
      <c r="K1104" s="306">
        <v>0</v>
      </c>
      <c r="L1104" s="306">
        <v>150</v>
      </c>
      <c r="M1104" s="131">
        <v>10</v>
      </c>
      <c r="N1104" s="131">
        <v>10</v>
      </c>
      <c r="O1104" s="229" t="s">
        <v>2467</v>
      </c>
    </row>
    <row r="1105" spans="1:28" ht="105" x14ac:dyDescent="0.25">
      <c r="A1105" s="392"/>
      <c r="B1105" s="363"/>
      <c r="C1105" s="13" t="s">
        <v>807</v>
      </c>
      <c r="D1105" s="131">
        <v>2019</v>
      </c>
      <c r="E1105" s="306">
        <v>498</v>
      </c>
      <c r="F1105" s="306"/>
      <c r="G1105" s="306">
        <v>498</v>
      </c>
      <c r="H1105" s="306">
        <v>498</v>
      </c>
      <c r="I1105" s="306">
        <v>0</v>
      </c>
      <c r="J1105" s="306">
        <v>0</v>
      </c>
      <c r="K1105" s="306">
        <v>0</v>
      </c>
      <c r="L1105" s="306">
        <v>49</v>
      </c>
      <c r="M1105" s="131">
        <v>10</v>
      </c>
      <c r="N1105" s="131">
        <v>10</v>
      </c>
      <c r="O1105" s="229" t="s">
        <v>2467</v>
      </c>
    </row>
    <row r="1106" spans="1:28" ht="60" x14ac:dyDescent="0.25">
      <c r="A1106" s="392"/>
      <c r="B1106" s="363"/>
      <c r="C1106" s="13" t="s">
        <v>808</v>
      </c>
      <c r="D1106" s="131">
        <v>2019</v>
      </c>
      <c r="E1106" s="306">
        <v>1290</v>
      </c>
      <c r="F1106" s="306"/>
      <c r="G1106" s="306">
        <v>1290</v>
      </c>
      <c r="H1106" s="306">
        <v>1290</v>
      </c>
      <c r="I1106" s="306">
        <v>0</v>
      </c>
      <c r="J1106" s="306">
        <v>0</v>
      </c>
      <c r="K1106" s="306">
        <v>0</v>
      </c>
      <c r="L1106" s="306">
        <v>90</v>
      </c>
      <c r="M1106" s="131">
        <v>70</v>
      </c>
      <c r="N1106" s="131">
        <v>70</v>
      </c>
      <c r="O1106" s="229" t="s">
        <v>2467</v>
      </c>
    </row>
    <row r="1107" spans="1:28" ht="75" x14ac:dyDescent="0.25">
      <c r="A1107" s="392"/>
      <c r="B1107" s="363"/>
      <c r="C1107" s="13" t="s">
        <v>809</v>
      </c>
      <c r="D1107" s="131">
        <v>2019</v>
      </c>
      <c r="E1107" s="306">
        <v>500</v>
      </c>
      <c r="F1107" s="306"/>
      <c r="G1107" s="306">
        <v>500</v>
      </c>
      <c r="H1107" s="306">
        <v>500</v>
      </c>
      <c r="I1107" s="306">
        <v>0</v>
      </c>
      <c r="J1107" s="306">
        <v>0</v>
      </c>
      <c r="K1107" s="306">
        <v>0</v>
      </c>
      <c r="L1107" s="306">
        <v>350</v>
      </c>
      <c r="M1107" s="131">
        <v>70</v>
      </c>
      <c r="N1107" s="131">
        <v>70</v>
      </c>
      <c r="O1107" s="229" t="s">
        <v>2467</v>
      </c>
    </row>
    <row r="1108" spans="1:28" ht="60" x14ac:dyDescent="0.25">
      <c r="A1108" s="392"/>
      <c r="B1108" s="363"/>
      <c r="C1108" s="13" t="s">
        <v>810</v>
      </c>
      <c r="D1108" s="131">
        <v>2019</v>
      </c>
      <c r="E1108" s="306">
        <v>299</v>
      </c>
      <c r="F1108" s="306"/>
      <c r="G1108" s="306">
        <v>299</v>
      </c>
      <c r="H1108" s="306">
        <v>299</v>
      </c>
      <c r="I1108" s="306">
        <v>0</v>
      </c>
      <c r="J1108" s="306">
        <v>0</v>
      </c>
      <c r="K1108" s="306">
        <v>0</v>
      </c>
      <c r="L1108" s="306">
        <v>299</v>
      </c>
      <c r="M1108" s="131">
        <v>100</v>
      </c>
      <c r="N1108" s="131">
        <v>100</v>
      </c>
      <c r="O1108" s="229" t="s">
        <v>2467</v>
      </c>
    </row>
    <row r="1109" spans="1:28" ht="60.75" thickBot="1" x14ac:dyDescent="0.3">
      <c r="A1109" s="393"/>
      <c r="B1109" s="377"/>
      <c r="C1109" s="15" t="s">
        <v>811</v>
      </c>
      <c r="D1109" s="132">
        <v>2019</v>
      </c>
      <c r="E1109" s="307">
        <v>315.89800000000002</v>
      </c>
      <c r="F1109" s="307"/>
      <c r="G1109" s="307">
        <v>315.89800000000002</v>
      </c>
      <c r="H1109" s="307">
        <v>315.89800000000002</v>
      </c>
      <c r="I1109" s="307">
        <v>0</v>
      </c>
      <c r="J1109" s="307">
        <v>0</v>
      </c>
      <c r="K1109" s="307">
        <v>0</v>
      </c>
      <c r="L1109" s="307">
        <v>157.94900000000001</v>
      </c>
      <c r="M1109" s="132">
        <v>50</v>
      </c>
      <c r="N1109" s="132">
        <v>50</v>
      </c>
      <c r="O1109" s="227" t="s">
        <v>2467</v>
      </c>
    </row>
    <row r="1110" spans="1:28" ht="90" x14ac:dyDescent="0.25">
      <c r="A1110" s="394" t="s">
        <v>812</v>
      </c>
      <c r="B1110" s="362" t="s">
        <v>141</v>
      </c>
      <c r="C1110" s="16" t="s">
        <v>813</v>
      </c>
      <c r="D1110" s="141">
        <v>2019</v>
      </c>
      <c r="E1110" s="313">
        <v>1491</v>
      </c>
      <c r="F1110" s="313">
        <v>0</v>
      </c>
      <c r="G1110" s="313">
        <v>1491</v>
      </c>
      <c r="H1110" s="313">
        <v>1420</v>
      </c>
      <c r="I1110" s="313">
        <v>71</v>
      </c>
      <c r="J1110" s="313">
        <v>0</v>
      </c>
      <c r="K1110" s="313">
        <v>0</v>
      </c>
      <c r="L1110" s="313">
        <v>0</v>
      </c>
      <c r="M1110" s="141">
        <v>100</v>
      </c>
      <c r="N1110" s="141">
        <v>100</v>
      </c>
      <c r="O1110" s="226" t="s">
        <v>2467</v>
      </c>
      <c r="P1110" s="157"/>
      <c r="Q1110" s="157"/>
      <c r="R1110" s="157"/>
      <c r="S1110" s="157"/>
      <c r="T1110" s="157"/>
      <c r="U1110" s="157"/>
      <c r="V1110" s="157"/>
      <c r="W1110" s="157"/>
      <c r="X1110" s="157"/>
      <c r="Y1110" s="157"/>
      <c r="Z1110" s="157"/>
      <c r="AA1110" s="157"/>
      <c r="AB1110" s="187"/>
    </row>
    <row r="1111" spans="1:28" ht="60" x14ac:dyDescent="0.25">
      <c r="A1111" s="392"/>
      <c r="B1111" s="363"/>
      <c r="C1111" s="13" t="s">
        <v>814</v>
      </c>
      <c r="D1111" s="131">
        <v>2019</v>
      </c>
      <c r="E1111" s="306">
        <v>420</v>
      </c>
      <c r="F1111" s="306">
        <v>0</v>
      </c>
      <c r="G1111" s="306">
        <v>420</v>
      </c>
      <c r="H1111" s="306">
        <v>400</v>
      </c>
      <c r="I1111" s="306">
        <v>20</v>
      </c>
      <c r="J1111" s="306">
        <v>0</v>
      </c>
      <c r="K1111" s="306">
        <v>0</v>
      </c>
      <c r="L1111" s="306">
        <v>0</v>
      </c>
      <c r="M1111" s="131">
        <v>100</v>
      </c>
      <c r="N1111" s="131">
        <v>100</v>
      </c>
      <c r="O1111" s="229" t="s">
        <v>2467</v>
      </c>
      <c r="P1111" s="157"/>
      <c r="Q1111" s="157"/>
      <c r="R1111" s="157"/>
      <c r="S1111" s="157"/>
      <c r="T1111" s="157"/>
      <c r="U1111" s="157"/>
      <c r="V1111" s="157"/>
      <c r="W1111" s="157"/>
      <c r="X1111" s="157"/>
      <c r="Y1111" s="157"/>
      <c r="Z1111" s="157"/>
      <c r="AA1111" s="157"/>
      <c r="AB1111" s="187"/>
    </row>
    <row r="1112" spans="1:28" ht="60" x14ac:dyDescent="0.25">
      <c r="A1112" s="392"/>
      <c r="B1112" s="363"/>
      <c r="C1112" s="13" t="s">
        <v>815</v>
      </c>
      <c r="D1112" s="131">
        <v>2019</v>
      </c>
      <c r="E1112" s="306">
        <v>1239</v>
      </c>
      <c r="F1112" s="306">
        <v>0</v>
      </c>
      <c r="G1112" s="306">
        <v>1239</v>
      </c>
      <c r="H1112" s="306">
        <v>1180</v>
      </c>
      <c r="I1112" s="306">
        <v>59</v>
      </c>
      <c r="J1112" s="306">
        <v>0</v>
      </c>
      <c r="K1112" s="306">
        <v>0</v>
      </c>
      <c r="L1112" s="306">
        <v>0</v>
      </c>
      <c r="M1112" s="131">
        <v>100</v>
      </c>
      <c r="N1112" s="131">
        <v>100</v>
      </c>
      <c r="O1112" s="229" t="s">
        <v>2467</v>
      </c>
      <c r="P1112" s="157"/>
      <c r="Q1112" s="157"/>
      <c r="R1112" s="157"/>
      <c r="S1112" s="157"/>
      <c r="T1112" s="157"/>
      <c r="U1112" s="157"/>
      <c r="V1112" s="157"/>
      <c r="W1112" s="157"/>
      <c r="X1112" s="157"/>
      <c r="Y1112" s="157"/>
      <c r="Z1112" s="157"/>
      <c r="AA1112" s="157"/>
      <c r="AB1112" s="187"/>
    </row>
    <row r="1113" spans="1:28" ht="75" x14ac:dyDescent="0.25">
      <c r="A1113" s="392"/>
      <c r="B1113" s="363"/>
      <c r="C1113" s="13" t="s">
        <v>816</v>
      </c>
      <c r="D1113" s="131">
        <v>2019</v>
      </c>
      <c r="E1113" s="306">
        <v>1491</v>
      </c>
      <c r="F1113" s="306">
        <v>0</v>
      </c>
      <c r="G1113" s="306">
        <v>1491</v>
      </c>
      <c r="H1113" s="306">
        <v>1420</v>
      </c>
      <c r="I1113" s="306">
        <v>71</v>
      </c>
      <c r="J1113" s="306">
        <v>0</v>
      </c>
      <c r="K1113" s="306">
        <v>0</v>
      </c>
      <c r="L1113" s="306">
        <v>0</v>
      </c>
      <c r="M1113" s="131">
        <v>100</v>
      </c>
      <c r="N1113" s="131">
        <v>100</v>
      </c>
      <c r="O1113" s="229" t="s">
        <v>2467</v>
      </c>
      <c r="P1113" s="157"/>
      <c r="Q1113" s="157"/>
      <c r="R1113" s="157"/>
      <c r="S1113" s="157"/>
      <c r="T1113" s="157"/>
      <c r="U1113" s="157"/>
      <c r="V1113" s="157"/>
      <c r="W1113" s="157"/>
      <c r="X1113" s="157"/>
      <c r="Y1113" s="157"/>
      <c r="Z1113" s="157"/>
      <c r="AA1113" s="157"/>
      <c r="AB1113" s="187"/>
    </row>
    <row r="1114" spans="1:28" ht="75" x14ac:dyDescent="0.25">
      <c r="A1114" s="392"/>
      <c r="B1114" s="363"/>
      <c r="C1114" s="13" t="s">
        <v>817</v>
      </c>
      <c r="D1114" s="131">
        <v>2019</v>
      </c>
      <c r="E1114" s="306">
        <v>705.6</v>
      </c>
      <c r="F1114" s="306">
        <v>0</v>
      </c>
      <c r="G1114" s="306">
        <v>705.6</v>
      </c>
      <c r="H1114" s="306">
        <v>672</v>
      </c>
      <c r="I1114" s="306">
        <v>33.6</v>
      </c>
      <c r="J1114" s="306">
        <v>0</v>
      </c>
      <c r="K1114" s="306">
        <v>0</v>
      </c>
      <c r="L1114" s="306">
        <v>0</v>
      </c>
      <c r="M1114" s="131">
        <v>100</v>
      </c>
      <c r="N1114" s="131">
        <v>100</v>
      </c>
      <c r="O1114" s="229" t="s">
        <v>2467</v>
      </c>
      <c r="P1114" s="157"/>
      <c r="Q1114" s="157"/>
      <c r="R1114" s="157"/>
      <c r="S1114" s="157"/>
      <c r="T1114" s="157"/>
      <c r="U1114" s="157"/>
      <c r="V1114" s="157"/>
      <c r="W1114" s="157"/>
      <c r="X1114" s="157"/>
      <c r="Y1114" s="157"/>
      <c r="Z1114" s="157"/>
      <c r="AA1114" s="157"/>
      <c r="AB1114" s="187"/>
    </row>
    <row r="1115" spans="1:28" ht="90" x14ac:dyDescent="0.25">
      <c r="A1115" s="392"/>
      <c r="B1115" s="363"/>
      <c r="C1115" s="13" t="s">
        <v>818</v>
      </c>
      <c r="D1115" s="131">
        <v>2019</v>
      </c>
      <c r="E1115" s="306">
        <v>315</v>
      </c>
      <c r="F1115" s="306">
        <v>0</v>
      </c>
      <c r="G1115" s="306">
        <v>315</v>
      </c>
      <c r="H1115" s="306">
        <v>300</v>
      </c>
      <c r="I1115" s="306">
        <v>15</v>
      </c>
      <c r="J1115" s="306">
        <v>0</v>
      </c>
      <c r="K1115" s="306">
        <v>0</v>
      </c>
      <c r="L1115" s="306">
        <v>0</v>
      </c>
      <c r="M1115" s="131">
        <v>85</v>
      </c>
      <c r="N1115" s="131">
        <v>85</v>
      </c>
      <c r="O1115" s="229" t="s">
        <v>2467</v>
      </c>
      <c r="P1115" s="157"/>
      <c r="Q1115" s="157"/>
      <c r="R1115" s="157"/>
      <c r="S1115" s="157"/>
      <c r="T1115" s="157"/>
      <c r="U1115" s="157"/>
      <c r="V1115" s="157"/>
      <c r="W1115" s="157"/>
      <c r="X1115" s="157"/>
      <c r="Y1115" s="157"/>
      <c r="Z1115" s="157"/>
      <c r="AA1115" s="157"/>
      <c r="AB1115" s="187"/>
    </row>
    <row r="1116" spans="1:28" ht="60" x14ac:dyDescent="0.25">
      <c r="A1116" s="392"/>
      <c r="B1116" s="363"/>
      <c r="C1116" s="13" t="s">
        <v>819</v>
      </c>
      <c r="D1116" s="131">
        <v>2019</v>
      </c>
      <c r="E1116" s="306">
        <v>315</v>
      </c>
      <c r="F1116" s="306">
        <v>0</v>
      </c>
      <c r="G1116" s="306">
        <v>315</v>
      </c>
      <c r="H1116" s="306">
        <v>300</v>
      </c>
      <c r="I1116" s="306">
        <v>15</v>
      </c>
      <c r="J1116" s="306">
        <v>0</v>
      </c>
      <c r="K1116" s="306">
        <v>0</v>
      </c>
      <c r="L1116" s="306">
        <v>0</v>
      </c>
      <c r="M1116" s="131">
        <v>100</v>
      </c>
      <c r="N1116" s="131">
        <v>100</v>
      </c>
      <c r="O1116" s="229" t="s">
        <v>2467</v>
      </c>
      <c r="P1116" s="157"/>
      <c r="Q1116" s="157"/>
      <c r="R1116" s="157"/>
      <c r="S1116" s="157"/>
      <c r="T1116" s="157"/>
      <c r="U1116" s="157"/>
      <c r="V1116" s="157"/>
      <c r="W1116" s="157"/>
      <c r="X1116" s="157"/>
      <c r="Y1116" s="157"/>
      <c r="Z1116" s="157"/>
      <c r="AA1116" s="157"/>
      <c r="AB1116" s="187"/>
    </row>
    <row r="1117" spans="1:28" ht="75" x14ac:dyDescent="0.25">
      <c r="A1117" s="392"/>
      <c r="B1117" s="363"/>
      <c r="C1117" s="13" t="s">
        <v>820</v>
      </c>
      <c r="D1117" s="131">
        <v>2019</v>
      </c>
      <c r="E1117" s="306">
        <v>179.4</v>
      </c>
      <c r="F1117" s="306">
        <v>0</v>
      </c>
      <c r="G1117" s="306">
        <v>179.4</v>
      </c>
      <c r="H1117" s="306">
        <v>170.9</v>
      </c>
      <c r="I1117" s="306">
        <v>8.5</v>
      </c>
      <c r="J1117" s="306">
        <v>0</v>
      </c>
      <c r="K1117" s="306">
        <v>0</v>
      </c>
      <c r="L1117" s="306">
        <v>0</v>
      </c>
      <c r="M1117" s="131">
        <v>100</v>
      </c>
      <c r="N1117" s="131">
        <v>100</v>
      </c>
      <c r="O1117" s="229" t="s">
        <v>2467</v>
      </c>
      <c r="P1117" s="157"/>
      <c r="Q1117" s="157"/>
      <c r="R1117" s="157"/>
      <c r="S1117" s="157"/>
      <c r="T1117" s="157"/>
      <c r="U1117" s="157"/>
      <c r="V1117" s="157"/>
      <c r="W1117" s="157"/>
      <c r="X1117" s="157"/>
      <c r="Y1117" s="157"/>
      <c r="Z1117" s="157"/>
      <c r="AA1117" s="157"/>
      <c r="AB1117" s="187"/>
    </row>
    <row r="1118" spans="1:28" ht="60" x14ac:dyDescent="0.25">
      <c r="A1118" s="392"/>
      <c r="B1118" s="363"/>
      <c r="C1118" s="13" t="s">
        <v>821</v>
      </c>
      <c r="D1118" s="131">
        <v>2019</v>
      </c>
      <c r="E1118" s="306">
        <v>105</v>
      </c>
      <c r="F1118" s="306">
        <v>0</v>
      </c>
      <c r="G1118" s="306">
        <v>105</v>
      </c>
      <c r="H1118" s="306">
        <v>100</v>
      </c>
      <c r="I1118" s="306">
        <v>5</v>
      </c>
      <c r="J1118" s="306">
        <v>0</v>
      </c>
      <c r="K1118" s="306">
        <v>0</v>
      </c>
      <c r="L1118" s="306">
        <v>0</v>
      </c>
      <c r="M1118" s="131">
        <v>50</v>
      </c>
      <c r="N1118" s="131">
        <v>50</v>
      </c>
      <c r="O1118" s="229" t="s">
        <v>2467</v>
      </c>
      <c r="P1118" s="157"/>
      <c r="Q1118" s="157"/>
      <c r="R1118" s="157"/>
      <c r="S1118" s="157"/>
      <c r="T1118" s="157"/>
      <c r="U1118" s="157"/>
      <c r="V1118" s="157"/>
      <c r="W1118" s="157"/>
      <c r="X1118" s="157"/>
      <c r="Y1118" s="157"/>
      <c r="Z1118" s="157"/>
      <c r="AA1118" s="157"/>
      <c r="AB1118" s="187"/>
    </row>
    <row r="1119" spans="1:28" ht="90" x14ac:dyDescent="0.25">
      <c r="A1119" s="392"/>
      <c r="B1119" s="363"/>
      <c r="C1119" s="13" t="s">
        <v>822</v>
      </c>
      <c r="D1119" s="131">
        <v>2019</v>
      </c>
      <c r="E1119" s="306">
        <v>210</v>
      </c>
      <c r="F1119" s="306">
        <v>0</v>
      </c>
      <c r="G1119" s="306">
        <v>210</v>
      </c>
      <c r="H1119" s="306">
        <v>200</v>
      </c>
      <c r="I1119" s="306">
        <v>10</v>
      </c>
      <c r="J1119" s="306">
        <v>0</v>
      </c>
      <c r="K1119" s="306">
        <v>0</v>
      </c>
      <c r="L1119" s="306">
        <v>0</v>
      </c>
      <c r="M1119" s="131">
        <v>100</v>
      </c>
      <c r="N1119" s="131">
        <v>100</v>
      </c>
      <c r="O1119" s="229" t="s">
        <v>2467</v>
      </c>
      <c r="P1119" s="157"/>
      <c r="Q1119" s="157"/>
      <c r="R1119" s="157"/>
      <c r="S1119" s="157"/>
      <c r="T1119" s="157"/>
      <c r="U1119" s="157"/>
      <c r="V1119" s="157"/>
      <c r="W1119" s="157"/>
      <c r="X1119" s="157"/>
      <c r="Y1119" s="157"/>
      <c r="Z1119" s="157"/>
      <c r="AA1119" s="157"/>
      <c r="AB1119" s="187"/>
    </row>
    <row r="1120" spans="1:28" ht="75" x14ac:dyDescent="0.25">
      <c r="A1120" s="392"/>
      <c r="B1120" s="363"/>
      <c r="C1120" s="13" t="s">
        <v>823</v>
      </c>
      <c r="D1120" s="131">
        <v>2019</v>
      </c>
      <c r="E1120" s="306">
        <v>105</v>
      </c>
      <c r="F1120" s="306">
        <v>0</v>
      </c>
      <c r="G1120" s="306">
        <v>105</v>
      </c>
      <c r="H1120" s="306">
        <v>100</v>
      </c>
      <c r="I1120" s="306">
        <v>5</v>
      </c>
      <c r="J1120" s="306">
        <v>0</v>
      </c>
      <c r="K1120" s="306">
        <v>0</v>
      </c>
      <c r="L1120" s="306">
        <v>0</v>
      </c>
      <c r="M1120" s="131">
        <v>100</v>
      </c>
      <c r="N1120" s="131">
        <v>100</v>
      </c>
      <c r="O1120" s="229" t="s">
        <v>2467</v>
      </c>
      <c r="P1120" s="157"/>
      <c r="Q1120" s="157"/>
      <c r="R1120" s="157"/>
      <c r="S1120" s="157"/>
      <c r="T1120" s="157"/>
      <c r="U1120" s="157"/>
      <c r="V1120" s="157"/>
      <c r="W1120" s="157"/>
      <c r="X1120" s="157"/>
      <c r="Y1120" s="157"/>
      <c r="Z1120" s="157"/>
      <c r="AA1120" s="157"/>
      <c r="AB1120" s="187"/>
    </row>
    <row r="1121" spans="1:28" ht="75" x14ac:dyDescent="0.25">
      <c r="A1121" s="392"/>
      <c r="B1121" s="363"/>
      <c r="C1121" s="13" t="s">
        <v>824</v>
      </c>
      <c r="D1121" s="131">
        <v>2019</v>
      </c>
      <c r="E1121" s="306">
        <v>94.5</v>
      </c>
      <c r="F1121" s="306">
        <v>0</v>
      </c>
      <c r="G1121" s="306">
        <v>94.5</v>
      </c>
      <c r="H1121" s="306">
        <v>90</v>
      </c>
      <c r="I1121" s="306">
        <v>4.5</v>
      </c>
      <c r="J1121" s="306">
        <v>0</v>
      </c>
      <c r="K1121" s="306">
        <v>0</v>
      </c>
      <c r="L1121" s="306">
        <v>0</v>
      </c>
      <c r="M1121" s="131">
        <v>100</v>
      </c>
      <c r="N1121" s="131">
        <v>100</v>
      </c>
      <c r="O1121" s="229" t="s">
        <v>2467</v>
      </c>
      <c r="P1121" s="157"/>
      <c r="Q1121" s="157"/>
      <c r="R1121" s="157"/>
      <c r="S1121" s="157"/>
      <c r="T1121" s="157"/>
      <c r="U1121" s="157"/>
      <c r="V1121" s="157"/>
      <c r="W1121" s="157"/>
      <c r="X1121" s="157"/>
      <c r="Y1121" s="157"/>
      <c r="Z1121" s="157"/>
      <c r="AA1121" s="157"/>
      <c r="AB1121" s="187"/>
    </row>
    <row r="1122" spans="1:28" ht="75" x14ac:dyDescent="0.25">
      <c r="A1122" s="392"/>
      <c r="B1122" s="363"/>
      <c r="C1122" s="13" t="s">
        <v>825</v>
      </c>
      <c r="D1122" s="131">
        <v>2019</v>
      </c>
      <c r="E1122" s="306">
        <v>157.5</v>
      </c>
      <c r="F1122" s="306"/>
      <c r="G1122" s="306">
        <v>157.5</v>
      </c>
      <c r="H1122" s="306">
        <v>150</v>
      </c>
      <c r="I1122" s="306">
        <v>7.5</v>
      </c>
      <c r="J1122" s="306">
        <v>0</v>
      </c>
      <c r="K1122" s="306">
        <v>0</v>
      </c>
      <c r="L1122" s="306">
        <v>0</v>
      </c>
      <c r="M1122" s="131">
        <v>100</v>
      </c>
      <c r="N1122" s="131">
        <v>100</v>
      </c>
      <c r="O1122" s="229" t="s">
        <v>2467</v>
      </c>
      <c r="P1122" s="157"/>
      <c r="Q1122" s="157"/>
      <c r="R1122" s="157"/>
      <c r="S1122" s="157"/>
      <c r="T1122" s="157"/>
      <c r="U1122" s="157"/>
      <c r="V1122" s="157"/>
      <c r="W1122" s="157"/>
      <c r="X1122" s="157"/>
      <c r="Y1122" s="157"/>
      <c r="Z1122" s="157"/>
      <c r="AA1122" s="157"/>
      <c r="AB1122" s="187"/>
    </row>
    <row r="1123" spans="1:28" ht="75.75" thickBot="1" x14ac:dyDescent="0.3">
      <c r="A1123" s="393"/>
      <c r="B1123" s="142" t="s">
        <v>2632</v>
      </c>
      <c r="C1123" s="15" t="s">
        <v>824</v>
      </c>
      <c r="D1123" s="18" t="s">
        <v>2479</v>
      </c>
      <c r="E1123" s="309">
        <v>667.6</v>
      </c>
      <c r="F1123" s="309">
        <v>667.6</v>
      </c>
      <c r="G1123" s="309">
        <f>H1123+I1123</f>
        <v>667.6</v>
      </c>
      <c r="H1123" s="309">
        <v>661</v>
      </c>
      <c r="I1123" s="309">
        <v>6.6</v>
      </c>
      <c r="J1123" s="309">
        <v>0</v>
      </c>
      <c r="K1123" s="309">
        <v>0</v>
      </c>
      <c r="L1123" s="309">
        <v>449.9</v>
      </c>
      <c r="M1123" s="18">
        <v>70</v>
      </c>
      <c r="N1123" s="18">
        <v>70</v>
      </c>
      <c r="O1123" s="227" t="s">
        <v>2467</v>
      </c>
      <c r="P1123" s="186"/>
      <c r="Q1123" s="186"/>
      <c r="R1123" s="186"/>
      <c r="S1123" s="186"/>
      <c r="T1123" s="186"/>
      <c r="U1123" s="186"/>
      <c r="V1123" s="186"/>
      <c r="W1123" s="186"/>
      <c r="X1123" s="186"/>
      <c r="Y1123" s="186"/>
      <c r="Z1123" s="186"/>
      <c r="AA1123" s="186"/>
    </row>
    <row r="1124" spans="1:28" ht="60" x14ac:dyDescent="0.25">
      <c r="A1124" s="394" t="s">
        <v>826</v>
      </c>
      <c r="B1124" s="362" t="s">
        <v>141</v>
      </c>
      <c r="C1124" s="283" t="s">
        <v>1968</v>
      </c>
      <c r="D1124" s="141">
        <v>2019</v>
      </c>
      <c r="E1124" s="313">
        <f>F1124+G1124+H1124</f>
        <v>2600</v>
      </c>
      <c r="F1124" s="313"/>
      <c r="G1124" s="313">
        <f t="shared" ref="G1124:G1134" si="29">H1124+I1124+J1124</f>
        <v>1300</v>
      </c>
      <c r="H1124" s="308">
        <v>1300</v>
      </c>
      <c r="I1124" s="313">
        <v>0</v>
      </c>
      <c r="J1124" s="313">
        <v>0</v>
      </c>
      <c r="K1124" s="313">
        <v>0</v>
      </c>
      <c r="L1124" s="313">
        <v>0</v>
      </c>
      <c r="M1124" s="141">
        <v>0</v>
      </c>
      <c r="N1124" s="141">
        <v>0</v>
      </c>
      <c r="O1124" s="226" t="s">
        <v>827</v>
      </c>
      <c r="P1124" s="186"/>
      <c r="Q1124" s="186"/>
      <c r="R1124" s="186"/>
      <c r="S1124" s="186"/>
      <c r="T1124" s="186"/>
      <c r="U1124" s="186"/>
      <c r="V1124" s="186"/>
      <c r="W1124" s="186"/>
      <c r="X1124" s="186"/>
      <c r="Y1124" s="186"/>
      <c r="Z1124" s="186"/>
      <c r="AA1124" s="186"/>
    </row>
    <row r="1125" spans="1:28" ht="60" x14ac:dyDescent="0.25">
      <c r="A1125" s="392"/>
      <c r="B1125" s="363"/>
      <c r="C1125" s="284" t="s">
        <v>1345</v>
      </c>
      <c r="D1125" s="131">
        <v>2019</v>
      </c>
      <c r="E1125" s="306">
        <f>F1125+G1125+H1125</f>
        <v>3780</v>
      </c>
      <c r="F1125" s="306"/>
      <c r="G1125" s="306">
        <f t="shared" si="29"/>
        <v>1890</v>
      </c>
      <c r="H1125" s="312">
        <v>1890</v>
      </c>
      <c r="I1125" s="306">
        <v>0</v>
      </c>
      <c r="J1125" s="306">
        <v>0</v>
      </c>
      <c r="K1125" s="306">
        <v>0</v>
      </c>
      <c r="L1125" s="306">
        <v>0</v>
      </c>
      <c r="M1125" s="131">
        <v>0</v>
      </c>
      <c r="N1125" s="131">
        <v>0</v>
      </c>
      <c r="O1125" s="229" t="s">
        <v>827</v>
      </c>
    </row>
    <row r="1126" spans="1:28" ht="60" x14ac:dyDescent="0.25">
      <c r="A1126" s="392"/>
      <c r="B1126" s="363"/>
      <c r="C1126" s="284" t="s">
        <v>828</v>
      </c>
      <c r="D1126" s="131">
        <v>2019</v>
      </c>
      <c r="E1126" s="306">
        <f>F1126+G1126+H1126</f>
        <v>2600</v>
      </c>
      <c r="F1126" s="306"/>
      <c r="G1126" s="306">
        <f t="shared" si="29"/>
        <v>1300</v>
      </c>
      <c r="H1126" s="312">
        <v>1300</v>
      </c>
      <c r="I1126" s="306">
        <v>0</v>
      </c>
      <c r="J1126" s="306">
        <v>0</v>
      </c>
      <c r="K1126" s="306">
        <v>0</v>
      </c>
      <c r="L1126" s="306">
        <v>0</v>
      </c>
      <c r="M1126" s="131">
        <v>0</v>
      </c>
      <c r="N1126" s="131">
        <v>0</v>
      </c>
      <c r="O1126" s="229" t="s">
        <v>827</v>
      </c>
    </row>
    <row r="1127" spans="1:28" ht="60" x14ac:dyDescent="0.25">
      <c r="A1127" s="392"/>
      <c r="B1127" s="363"/>
      <c r="C1127" s="284" t="s">
        <v>829</v>
      </c>
      <c r="D1127" s="131">
        <v>2019</v>
      </c>
      <c r="E1127" s="306">
        <v>5044.6379999999999</v>
      </c>
      <c r="F1127" s="306">
        <v>4989.5</v>
      </c>
      <c r="G1127" s="306">
        <f t="shared" si="29"/>
        <v>1000</v>
      </c>
      <c r="H1127" s="312">
        <v>1000</v>
      </c>
      <c r="I1127" s="306">
        <v>0</v>
      </c>
      <c r="J1127" s="306">
        <v>0</v>
      </c>
      <c r="K1127" s="306">
        <v>0</v>
      </c>
      <c r="L1127" s="306">
        <v>0</v>
      </c>
      <c r="M1127" s="131">
        <v>0</v>
      </c>
      <c r="N1127" s="131">
        <v>0</v>
      </c>
      <c r="O1127" s="229" t="s">
        <v>2352</v>
      </c>
    </row>
    <row r="1128" spans="1:28" ht="75" x14ac:dyDescent="0.25">
      <c r="A1128" s="392"/>
      <c r="B1128" s="363"/>
      <c r="C1128" s="284" t="s">
        <v>830</v>
      </c>
      <c r="D1128" s="131">
        <v>2019</v>
      </c>
      <c r="E1128" s="306">
        <v>1310.0119999999999</v>
      </c>
      <c r="F1128" s="306">
        <f>G1128</f>
        <v>1295.8</v>
      </c>
      <c r="G1128" s="306">
        <f t="shared" si="29"/>
        <v>1295.8</v>
      </c>
      <c r="H1128" s="312">
        <v>1295.8</v>
      </c>
      <c r="I1128" s="306">
        <v>0</v>
      </c>
      <c r="J1128" s="306">
        <v>0</v>
      </c>
      <c r="K1128" s="306">
        <v>0</v>
      </c>
      <c r="L1128" s="306">
        <v>0</v>
      </c>
      <c r="M1128" s="131">
        <v>0</v>
      </c>
      <c r="N1128" s="131">
        <v>0</v>
      </c>
      <c r="O1128" s="229" t="s">
        <v>2467</v>
      </c>
    </row>
    <row r="1129" spans="1:28" ht="60" x14ac:dyDescent="0.25">
      <c r="A1129" s="392"/>
      <c r="B1129" s="363"/>
      <c r="C1129" s="284" t="s">
        <v>831</v>
      </c>
      <c r="D1129" s="131">
        <v>2019</v>
      </c>
      <c r="E1129" s="306">
        <v>1330.556</v>
      </c>
      <c r="F1129" s="306">
        <f>G1129</f>
        <v>1316.3</v>
      </c>
      <c r="G1129" s="306">
        <f t="shared" si="29"/>
        <v>1316.3</v>
      </c>
      <c r="H1129" s="312">
        <v>1316.3</v>
      </c>
      <c r="I1129" s="306">
        <v>0</v>
      </c>
      <c r="J1129" s="306">
        <v>0</v>
      </c>
      <c r="K1129" s="306">
        <v>0</v>
      </c>
      <c r="L1129" s="306">
        <v>0</v>
      </c>
      <c r="M1129" s="131">
        <v>0</v>
      </c>
      <c r="N1129" s="131">
        <v>0</v>
      </c>
      <c r="O1129" s="229" t="s">
        <v>2467</v>
      </c>
    </row>
    <row r="1130" spans="1:28" ht="60" x14ac:dyDescent="0.25">
      <c r="A1130" s="392"/>
      <c r="B1130" s="363"/>
      <c r="C1130" s="284" t="s">
        <v>832</v>
      </c>
      <c r="D1130" s="131">
        <v>2019</v>
      </c>
      <c r="E1130" s="306">
        <v>27.792000000000002</v>
      </c>
      <c r="F1130" s="306"/>
      <c r="G1130" s="306">
        <f t="shared" si="29"/>
        <v>27.8</v>
      </c>
      <c r="H1130" s="312">
        <v>27.8</v>
      </c>
      <c r="I1130" s="306">
        <v>0</v>
      </c>
      <c r="J1130" s="306">
        <v>0</v>
      </c>
      <c r="K1130" s="306">
        <v>0</v>
      </c>
      <c r="L1130" s="306">
        <v>27.8</v>
      </c>
      <c r="M1130" s="131">
        <v>100</v>
      </c>
      <c r="N1130" s="131">
        <v>100</v>
      </c>
      <c r="O1130" s="229" t="s">
        <v>2467</v>
      </c>
    </row>
    <row r="1131" spans="1:28" ht="90" x14ac:dyDescent="0.25">
      <c r="A1131" s="392"/>
      <c r="B1131" s="363"/>
      <c r="C1131" s="284" t="s">
        <v>833</v>
      </c>
      <c r="D1131" s="131">
        <v>2019</v>
      </c>
      <c r="E1131" s="306">
        <v>295.15800000000002</v>
      </c>
      <c r="F1131" s="306"/>
      <c r="G1131" s="306">
        <f t="shared" si="29"/>
        <v>295.2</v>
      </c>
      <c r="H1131" s="312">
        <v>295.2</v>
      </c>
      <c r="I1131" s="306">
        <v>0</v>
      </c>
      <c r="J1131" s="306">
        <v>0</v>
      </c>
      <c r="K1131" s="306">
        <v>0</v>
      </c>
      <c r="L1131" s="306">
        <v>295.2</v>
      </c>
      <c r="M1131" s="131">
        <v>100</v>
      </c>
      <c r="N1131" s="131">
        <v>100</v>
      </c>
      <c r="O1131" s="229" t="s">
        <v>2467</v>
      </c>
    </row>
    <row r="1132" spans="1:28" ht="60" x14ac:dyDescent="0.25">
      <c r="A1132" s="392"/>
      <c r="B1132" s="363"/>
      <c r="C1132" s="284" t="s">
        <v>834</v>
      </c>
      <c r="D1132" s="131">
        <v>2019</v>
      </c>
      <c r="E1132" s="306">
        <v>299.976</v>
      </c>
      <c r="F1132" s="306"/>
      <c r="G1132" s="306">
        <f t="shared" si="29"/>
        <v>300</v>
      </c>
      <c r="H1132" s="312">
        <v>280</v>
      </c>
      <c r="I1132" s="306">
        <v>20</v>
      </c>
      <c r="J1132" s="306">
        <v>0</v>
      </c>
      <c r="K1132" s="306">
        <v>20</v>
      </c>
      <c r="L1132" s="306">
        <v>300</v>
      </c>
      <c r="M1132" s="131">
        <v>100</v>
      </c>
      <c r="N1132" s="131">
        <v>100</v>
      </c>
      <c r="O1132" s="229" t="s">
        <v>2467</v>
      </c>
    </row>
    <row r="1133" spans="1:28" ht="90" x14ac:dyDescent="0.25">
      <c r="A1133" s="392"/>
      <c r="B1133" s="363"/>
      <c r="C1133" s="284" t="s">
        <v>835</v>
      </c>
      <c r="D1133" s="131">
        <v>2019</v>
      </c>
      <c r="E1133" s="306">
        <f>F1133+G1133+H1133</f>
        <v>7434.6</v>
      </c>
      <c r="F1133" s="306"/>
      <c r="G1133" s="306">
        <f t="shared" si="29"/>
        <v>3717.3</v>
      </c>
      <c r="H1133" s="312">
        <v>3717.3</v>
      </c>
      <c r="I1133" s="306">
        <v>0</v>
      </c>
      <c r="J1133" s="306">
        <v>0</v>
      </c>
      <c r="K1133" s="306">
        <v>0</v>
      </c>
      <c r="L1133" s="306">
        <v>0</v>
      </c>
      <c r="M1133" s="131">
        <v>0</v>
      </c>
      <c r="N1133" s="131">
        <v>0</v>
      </c>
      <c r="O1133" s="229" t="s">
        <v>2597</v>
      </c>
    </row>
    <row r="1134" spans="1:28" ht="75" x14ac:dyDescent="0.25">
      <c r="A1134" s="392"/>
      <c r="B1134" s="363"/>
      <c r="C1134" s="284" t="s">
        <v>836</v>
      </c>
      <c r="D1134" s="131">
        <v>2019</v>
      </c>
      <c r="E1134" s="306">
        <v>1379.3</v>
      </c>
      <c r="F1134" s="306">
        <v>729.4</v>
      </c>
      <c r="G1134" s="306">
        <f t="shared" si="29"/>
        <v>468.1</v>
      </c>
      <c r="H1134" s="312">
        <v>468.1</v>
      </c>
      <c r="I1134" s="306">
        <v>0</v>
      </c>
      <c r="J1134" s="306">
        <v>0</v>
      </c>
      <c r="K1134" s="306">
        <v>0</v>
      </c>
      <c r="L1134" s="306">
        <v>468.1</v>
      </c>
      <c r="M1134" s="131">
        <v>81</v>
      </c>
      <c r="N1134" s="131">
        <v>100</v>
      </c>
      <c r="O1134" s="229" t="s">
        <v>2467</v>
      </c>
    </row>
    <row r="1135" spans="1:28" ht="60.75" thickBot="1" x14ac:dyDescent="0.3">
      <c r="A1135" s="393"/>
      <c r="B1135" s="142" t="s">
        <v>2632</v>
      </c>
      <c r="C1135" s="285" t="s">
        <v>829</v>
      </c>
      <c r="D1135" s="132" t="s">
        <v>2479</v>
      </c>
      <c r="E1135" s="307">
        <v>5044.6379999999999</v>
      </c>
      <c r="F1135" s="307">
        <v>4989.5</v>
      </c>
      <c r="G1135" s="307">
        <f>H1135+I1135+J1135</f>
        <v>1449.7</v>
      </c>
      <c r="H1135" s="307">
        <v>1449.7</v>
      </c>
      <c r="I1135" s="307"/>
      <c r="J1135" s="307"/>
      <c r="K1135" s="307">
        <v>156.1</v>
      </c>
      <c r="L1135" s="307">
        <v>156.1</v>
      </c>
      <c r="M1135" s="132"/>
      <c r="N1135" s="132"/>
      <c r="O1135" s="227" t="s">
        <v>2352</v>
      </c>
    </row>
    <row r="1136" spans="1:28" ht="75" x14ac:dyDescent="0.25">
      <c r="A1136" s="359" t="s">
        <v>837</v>
      </c>
      <c r="B1136" s="362" t="s">
        <v>141</v>
      </c>
      <c r="C1136" s="47" t="s">
        <v>838</v>
      </c>
      <c r="D1136" s="141">
        <v>2019</v>
      </c>
      <c r="E1136" s="345">
        <v>1935.05</v>
      </c>
      <c r="F1136" s="345">
        <v>1935.05</v>
      </c>
      <c r="G1136" s="345">
        <v>1935.05</v>
      </c>
      <c r="H1136" s="345">
        <v>1935.05</v>
      </c>
      <c r="I1136" s="313">
        <v>0</v>
      </c>
      <c r="J1136" s="313">
        <v>0</v>
      </c>
      <c r="K1136" s="313">
        <v>0</v>
      </c>
      <c r="L1136" s="313">
        <v>0</v>
      </c>
      <c r="M1136" s="141">
        <v>0</v>
      </c>
      <c r="N1136" s="141">
        <v>0</v>
      </c>
      <c r="O1136" s="226" t="s">
        <v>839</v>
      </c>
    </row>
    <row r="1137" spans="1:15" ht="75" x14ac:dyDescent="0.25">
      <c r="A1137" s="360"/>
      <c r="B1137" s="363"/>
      <c r="C1137" s="12" t="s">
        <v>840</v>
      </c>
      <c r="D1137" s="131">
        <v>2019</v>
      </c>
      <c r="E1137" s="346">
        <v>3323.375</v>
      </c>
      <c r="F1137" s="346">
        <v>3323.375</v>
      </c>
      <c r="G1137" s="346">
        <v>3323.375</v>
      </c>
      <c r="H1137" s="346">
        <v>3323.375</v>
      </c>
      <c r="I1137" s="306">
        <v>0</v>
      </c>
      <c r="J1137" s="306">
        <v>0</v>
      </c>
      <c r="K1137" s="306">
        <v>0</v>
      </c>
      <c r="L1137" s="306">
        <v>0</v>
      </c>
      <c r="M1137" s="131">
        <v>0</v>
      </c>
      <c r="N1137" s="131">
        <v>0</v>
      </c>
      <c r="O1137" s="229" t="s">
        <v>839</v>
      </c>
    </row>
    <row r="1138" spans="1:15" ht="75" x14ac:dyDescent="0.25">
      <c r="A1138" s="360"/>
      <c r="B1138" s="363"/>
      <c r="C1138" s="12" t="s">
        <v>841</v>
      </c>
      <c r="D1138" s="131" t="s">
        <v>2479</v>
      </c>
      <c r="E1138" s="306">
        <v>3794.63</v>
      </c>
      <c r="F1138" s="306">
        <v>2655.63</v>
      </c>
      <c r="G1138" s="306">
        <v>1775.35</v>
      </c>
      <c r="H1138" s="306">
        <v>1775.35</v>
      </c>
      <c r="I1138" s="306">
        <v>0</v>
      </c>
      <c r="J1138" s="306">
        <v>0</v>
      </c>
      <c r="K1138" s="306">
        <v>0</v>
      </c>
      <c r="L1138" s="306">
        <v>0</v>
      </c>
      <c r="M1138" s="131">
        <v>0</v>
      </c>
      <c r="N1138" s="131">
        <v>0</v>
      </c>
      <c r="O1138" s="229" t="s">
        <v>842</v>
      </c>
    </row>
    <row r="1139" spans="1:15" ht="45" x14ac:dyDescent="0.25">
      <c r="A1139" s="360"/>
      <c r="B1139" s="363"/>
      <c r="C1139" s="284" t="s">
        <v>843</v>
      </c>
      <c r="D1139" s="131">
        <v>2019</v>
      </c>
      <c r="E1139" s="306">
        <v>300</v>
      </c>
      <c r="F1139" s="306">
        <v>300</v>
      </c>
      <c r="G1139" s="306">
        <v>300</v>
      </c>
      <c r="H1139" s="306">
        <v>300</v>
      </c>
      <c r="I1139" s="306">
        <v>0</v>
      </c>
      <c r="J1139" s="306">
        <v>0</v>
      </c>
      <c r="K1139" s="306">
        <v>0</v>
      </c>
      <c r="L1139" s="306">
        <v>0</v>
      </c>
      <c r="M1139" s="131">
        <v>0</v>
      </c>
      <c r="N1139" s="131">
        <v>0</v>
      </c>
      <c r="O1139" s="229" t="s">
        <v>1789</v>
      </c>
    </row>
    <row r="1140" spans="1:15" ht="30" x14ac:dyDescent="0.25">
      <c r="A1140" s="360"/>
      <c r="B1140" s="363"/>
      <c r="C1140" s="284" t="s">
        <v>844</v>
      </c>
      <c r="D1140" s="131">
        <v>2019</v>
      </c>
      <c r="E1140" s="306">
        <v>5577</v>
      </c>
      <c r="F1140" s="306">
        <v>5577</v>
      </c>
      <c r="G1140" s="306">
        <v>5577</v>
      </c>
      <c r="H1140" s="306">
        <v>5577</v>
      </c>
      <c r="I1140" s="306">
        <v>0</v>
      </c>
      <c r="J1140" s="306">
        <v>0</v>
      </c>
      <c r="K1140" s="306">
        <v>0</v>
      </c>
      <c r="L1140" s="306">
        <v>0</v>
      </c>
      <c r="M1140" s="131">
        <v>0</v>
      </c>
      <c r="N1140" s="131">
        <v>0</v>
      </c>
      <c r="O1140" s="229" t="s">
        <v>1789</v>
      </c>
    </row>
    <row r="1141" spans="1:15" ht="105.75" thickBot="1" x14ac:dyDescent="0.3">
      <c r="A1141" s="365"/>
      <c r="B1141" s="377"/>
      <c r="C1141" s="49" t="s">
        <v>2702</v>
      </c>
      <c r="D1141" s="132" t="s">
        <v>2479</v>
      </c>
      <c r="E1141" s="307">
        <v>3794.63</v>
      </c>
      <c r="F1141" s="309">
        <v>250</v>
      </c>
      <c r="G1141" s="309">
        <v>250</v>
      </c>
      <c r="H1141" s="309">
        <v>250</v>
      </c>
      <c r="I1141" s="307">
        <v>0</v>
      </c>
      <c r="J1141" s="307">
        <v>0</v>
      </c>
      <c r="K1141" s="307">
        <v>0</v>
      </c>
      <c r="L1141" s="307">
        <v>0</v>
      </c>
      <c r="M1141" s="132">
        <v>0</v>
      </c>
      <c r="N1141" s="132">
        <v>0</v>
      </c>
      <c r="O1141" s="227" t="s">
        <v>842</v>
      </c>
    </row>
    <row r="1142" spans="1:15" ht="15.75" thickBot="1" x14ac:dyDescent="0.3">
      <c r="A1142" s="474" t="s">
        <v>1222</v>
      </c>
      <c r="B1142" s="471"/>
      <c r="C1142" s="471"/>
      <c r="D1142" s="471"/>
      <c r="E1142" s="471"/>
      <c r="F1142" s="471"/>
      <c r="G1142" s="471"/>
      <c r="H1142" s="471"/>
      <c r="I1142" s="471"/>
      <c r="J1142" s="471"/>
      <c r="K1142" s="471"/>
      <c r="L1142" s="471"/>
      <c r="M1142" s="471"/>
      <c r="N1142" s="471"/>
      <c r="O1142" s="475"/>
    </row>
    <row r="1143" spans="1:15" ht="60.75" thickBot="1" x14ac:dyDescent="0.3">
      <c r="A1143" s="152" t="s">
        <v>1223</v>
      </c>
      <c r="B1143" s="1" t="s">
        <v>2632</v>
      </c>
      <c r="C1143" s="126" t="s">
        <v>1224</v>
      </c>
      <c r="D1143" s="80" t="s">
        <v>2452</v>
      </c>
      <c r="E1143" s="324">
        <v>1064.472</v>
      </c>
      <c r="F1143" s="310">
        <v>1010.343</v>
      </c>
      <c r="G1143" s="310">
        <v>1064.472</v>
      </c>
      <c r="H1143" s="310">
        <v>900</v>
      </c>
      <c r="I1143" s="310">
        <v>164.47200000000001</v>
      </c>
      <c r="J1143" s="310">
        <v>0</v>
      </c>
      <c r="K1143" s="310">
        <v>1036.4880000000001</v>
      </c>
      <c r="L1143" s="310">
        <v>1064.472</v>
      </c>
      <c r="M1143" s="81">
        <v>100</v>
      </c>
      <c r="N1143" s="81">
        <v>100</v>
      </c>
      <c r="O1143" s="261" t="s">
        <v>959</v>
      </c>
    </row>
    <row r="1144" spans="1:15" ht="135" x14ac:dyDescent="0.25">
      <c r="A1144" s="394" t="s">
        <v>1225</v>
      </c>
      <c r="B1144" s="362" t="s">
        <v>141</v>
      </c>
      <c r="C1144" s="16" t="s">
        <v>1226</v>
      </c>
      <c r="D1144" s="32" t="s">
        <v>1227</v>
      </c>
      <c r="E1144" s="308">
        <v>5913.8140000000003</v>
      </c>
      <c r="F1144" s="308"/>
      <c r="G1144" s="308">
        <f>H1144+I1144</f>
        <v>2359.9500000000003</v>
      </c>
      <c r="H1144" s="308">
        <v>2184.92</v>
      </c>
      <c r="I1144" s="308">
        <v>175.03</v>
      </c>
      <c r="J1144" s="347"/>
      <c r="K1144" s="308">
        <v>1787.92</v>
      </c>
      <c r="L1144" s="308">
        <v>1787.92</v>
      </c>
      <c r="M1144" s="32">
        <v>49</v>
      </c>
      <c r="N1144" s="32">
        <v>43</v>
      </c>
      <c r="O1144" s="230" t="s">
        <v>1228</v>
      </c>
    </row>
    <row r="1145" spans="1:15" ht="120" x14ac:dyDescent="0.25">
      <c r="A1145" s="392"/>
      <c r="B1145" s="363"/>
      <c r="C1145" s="13" t="s">
        <v>1229</v>
      </c>
      <c r="D1145" s="29">
        <v>2019</v>
      </c>
      <c r="E1145" s="312">
        <v>7323.3860000000004</v>
      </c>
      <c r="F1145" s="312"/>
      <c r="G1145" s="312">
        <v>6730</v>
      </c>
      <c r="H1145" s="312">
        <v>2853.8</v>
      </c>
      <c r="I1145" s="312">
        <v>3876.2</v>
      </c>
      <c r="J1145" s="312"/>
      <c r="K1145" s="312">
        <v>0</v>
      </c>
      <c r="L1145" s="312">
        <v>6730</v>
      </c>
      <c r="M1145" s="29">
        <v>100</v>
      </c>
      <c r="N1145" s="29">
        <v>100</v>
      </c>
      <c r="O1145" s="232" t="s">
        <v>2408</v>
      </c>
    </row>
    <row r="1146" spans="1:15" ht="30" x14ac:dyDescent="0.25">
      <c r="A1146" s="392"/>
      <c r="B1146" s="363"/>
      <c r="C1146" s="13" t="s">
        <v>1230</v>
      </c>
      <c r="D1146" s="29">
        <v>2019</v>
      </c>
      <c r="E1146" s="312">
        <v>1650</v>
      </c>
      <c r="F1146" s="312"/>
      <c r="G1146" s="312">
        <v>1650</v>
      </c>
      <c r="H1146" s="312">
        <v>1500</v>
      </c>
      <c r="I1146" s="312">
        <v>150</v>
      </c>
      <c r="J1146" s="348"/>
      <c r="K1146" s="348">
        <v>0</v>
      </c>
      <c r="L1146" s="348">
        <v>0</v>
      </c>
      <c r="M1146" s="299">
        <v>0</v>
      </c>
      <c r="N1146" s="299">
        <v>0</v>
      </c>
      <c r="O1146" s="229" t="s">
        <v>1231</v>
      </c>
    </row>
    <row r="1147" spans="1:15" ht="75.75" thickBot="1" x14ac:dyDescent="0.3">
      <c r="A1147" s="393"/>
      <c r="B1147" s="377"/>
      <c r="C1147" s="15" t="s">
        <v>1232</v>
      </c>
      <c r="D1147" s="18">
        <v>2019</v>
      </c>
      <c r="E1147" s="309">
        <v>220</v>
      </c>
      <c r="F1147" s="309"/>
      <c r="G1147" s="309">
        <v>220</v>
      </c>
      <c r="H1147" s="309">
        <v>200</v>
      </c>
      <c r="I1147" s="309">
        <v>20</v>
      </c>
      <c r="J1147" s="349"/>
      <c r="K1147" s="349">
        <v>0</v>
      </c>
      <c r="L1147" s="349">
        <v>0</v>
      </c>
      <c r="M1147" s="300">
        <v>0</v>
      </c>
      <c r="N1147" s="300">
        <v>0</v>
      </c>
      <c r="O1147" s="227" t="s">
        <v>1233</v>
      </c>
    </row>
    <row r="1148" spans="1:15" ht="45" x14ac:dyDescent="0.25">
      <c r="A1148" s="394" t="s">
        <v>1234</v>
      </c>
      <c r="B1148" s="362" t="s">
        <v>141</v>
      </c>
      <c r="C1148" s="16" t="s">
        <v>1235</v>
      </c>
      <c r="D1148" s="32">
        <v>2019</v>
      </c>
      <c r="E1148" s="308">
        <v>1305.9559999999999</v>
      </c>
      <c r="F1148" s="308">
        <v>1305.9559999999999</v>
      </c>
      <c r="G1148" s="308">
        <f>H1148+I1148</f>
        <v>1305.9559999999999</v>
      </c>
      <c r="H1148" s="308">
        <v>1297.0319999999999</v>
      </c>
      <c r="I1148" s="308">
        <v>8.9239999999999995</v>
      </c>
      <c r="J1148" s="308"/>
      <c r="K1148" s="350"/>
      <c r="L1148" s="350"/>
      <c r="M1148" s="301">
        <v>0</v>
      </c>
      <c r="N1148" s="301">
        <v>0</v>
      </c>
      <c r="O1148" s="230" t="s">
        <v>2467</v>
      </c>
    </row>
    <row r="1149" spans="1:15" ht="45" x14ac:dyDescent="0.25">
      <c r="A1149" s="392"/>
      <c r="B1149" s="363"/>
      <c r="C1149" s="13" t="s">
        <v>1236</v>
      </c>
      <c r="D1149" s="131">
        <v>2019</v>
      </c>
      <c r="E1149" s="306">
        <v>1148.5060000000001</v>
      </c>
      <c r="F1149" s="306">
        <v>1148.5060000000001</v>
      </c>
      <c r="G1149" s="306">
        <v>1148.5069000000001</v>
      </c>
      <c r="H1149" s="306">
        <v>1148.5060000000001</v>
      </c>
      <c r="I1149" s="306"/>
      <c r="J1149" s="306"/>
      <c r="K1149" s="316"/>
      <c r="L1149" s="316"/>
      <c r="M1149" s="134"/>
      <c r="N1149" s="134">
        <v>0</v>
      </c>
      <c r="O1149" s="232" t="s">
        <v>2467</v>
      </c>
    </row>
    <row r="1150" spans="1:15" ht="60" x14ac:dyDescent="0.25">
      <c r="A1150" s="392"/>
      <c r="B1150" s="363"/>
      <c r="C1150" s="13" t="s">
        <v>1237</v>
      </c>
      <c r="D1150" s="131">
        <v>2019</v>
      </c>
      <c r="E1150" s="306">
        <v>610.83600000000001</v>
      </c>
      <c r="F1150" s="306">
        <v>610.83600000000001</v>
      </c>
      <c r="G1150" s="306">
        <f>H1150+I1150</f>
        <v>610.83600000000001</v>
      </c>
      <c r="H1150" s="306">
        <v>269.69099999999997</v>
      </c>
      <c r="I1150" s="306">
        <v>341.14499999999998</v>
      </c>
      <c r="J1150" s="306"/>
      <c r="K1150" s="306">
        <v>341.14499999999998</v>
      </c>
      <c r="L1150" s="306">
        <v>341.14499999999998</v>
      </c>
      <c r="M1150" s="131">
        <v>56</v>
      </c>
      <c r="N1150" s="131">
        <v>56</v>
      </c>
      <c r="O1150" s="232" t="s">
        <v>2467</v>
      </c>
    </row>
    <row r="1151" spans="1:15" ht="45" x14ac:dyDescent="0.25">
      <c r="A1151" s="392"/>
      <c r="B1151" s="363"/>
      <c r="C1151" s="13" t="s">
        <v>1238</v>
      </c>
      <c r="D1151" s="29">
        <v>2019</v>
      </c>
      <c r="E1151" s="312">
        <v>297.03899999999999</v>
      </c>
      <c r="F1151" s="312">
        <v>297.03899999999999</v>
      </c>
      <c r="G1151" s="312">
        <v>288.49799999999999</v>
      </c>
      <c r="H1151" s="312">
        <v>201.94900000000001</v>
      </c>
      <c r="I1151" s="312">
        <v>86.549000000000007</v>
      </c>
      <c r="J1151" s="312"/>
      <c r="K1151" s="312">
        <v>86.549000000000007</v>
      </c>
      <c r="L1151" s="312">
        <v>86.549000000000007</v>
      </c>
      <c r="M1151" s="29">
        <v>30</v>
      </c>
      <c r="N1151" s="29">
        <v>30</v>
      </c>
      <c r="O1151" s="232" t="s">
        <v>2467</v>
      </c>
    </row>
    <row r="1152" spans="1:15" ht="45" x14ac:dyDescent="0.25">
      <c r="A1152" s="392"/>
      <c r="B1152" s="363"/>
      <c r="C1152" s="13" t="s">
        <v>1239</v>
      </c>
      <c r="D1152" s="29">
        <v>2019</v>
      </c>
      <c r="E1152" s="312">
        <v>447.79599999999999</v>
      </c>
      <c r="F1152" s="312">
        <v>447.79599999999999</v>
      </c>
      <c r="G1152" s="312">
        <f>H1152+I1152</f>
        <v>199.41300000000001</v>
      </c>
      <c r="H1152" s="312">
        <v>119.413</v>
      </c>
      <c r="I1152" s="312">
        <v>80</v>
      </c>
      <c r="J1152" s="312"/>
      <c r="K1152" s="312">
        <v>80</v>
      </c>
      <c r="L1152" s="312">
        <v>80</v>
      </c>
      <c r="M1152" s="29">
        <v>42</v>
      </c>
      <c r="N1152" s="29">
        <v>42</v>
      </c>
      <c r="O1152" s="232" t="s">
        <v>2467</v>
      </c>
    </row>
    <row r="1153" spans="1:15" ht="45" x14ac:dyDescent="0.25">
      <c r="A1153" s="392"/>
      <c r="B1153" s="363"/>
      <c r="C1153" s="13" t="s">
        <v>1240</v>
      </c>
      <c r="D1153" s="29">
        <v>2019</v>
      </c>
      <c r="E1153" s="312">
        <v>1489.251</v>
      </c>
      <c r="F1153" s="312">
        <v>1489.251</v>
      </c>
      <c r="G1153" s="312">
        <v>1489.251</v>
      </c>
      <c r="H1153" s="312">
        <v>1489.251</v>
      </c>
      <c r="I1153" s="312">
        <v>0</v>
      </c>
      <c r="J1153" s="312"/>
      <c r="K1153" s="312"/>
      <c r="L1153" s="312"/>
      <c r="M1153" s="29"/>
      <c r="N1153" s="29">
        <v>0</v>
      </c>
      <c r="O1153" s="232" t="s">
        <v>2467</v>
      </c>
    </row>
    <row r="1154" spans="1:15" ht="60" x14ac:dyDescent="0.25">
      <c r="A1154" s="392"/>
      <c r="B1154" s="363"/>
      <c r="C1154" s="13" t="s">
        <v>1241</v>
      </c>
      <c r="D1154" s="29">
        <v>2019</v>
      </c>
      <c r="E1154" s="312">
        <v>299.065</v>
      </c>
      <c r="F1154" s="312">
        <v>299.065</v>
      </c>
      <c r="G1154" s="312">
        <v>299.065</v>
      </c>
      <c r="H1154" s="312">
        <v>299.065</v>
      </c>
      <c r="I1154" s="312"/>
      <c r="J1154" s="312"/>
      <c r="K1154" s="312"/>
      <c r="L1154" s="312"/>
      <c r="M1154" s="29"/>
      <c r="N1154" s="29">
        <v>0</v>
      </c>
      <c r="O1154" s="232" t="s">
        <v>2467</v>
      </c>
    </row>
    <row r="1155" spans="1:15" ht="60" x14ac:dyDescent="0.25">
      <c r="A1155" s="392"/>
      <c r="B1155" s="363"/>
      <c r="C1155" s="13" t="s">
        <v>1242</v>
      </c>
      <c r="D1155" s="29">
        <v>2019</v>
      </c>
      <c r="E1155" s="312">
        <v>167.33500000000001</v>
      </c>
      <c r="F1155" s="312">
        <v>167.33500000000001</v>
      </c>
      <c r="G1155" s="312">
        <v>167.33500000000001</v>
      </c>
      <c r="H1155" s="312">
        <v>167.33500000000001</v>
      </c>
      <c r="I1155" s="312"/>
      <c r="J1155" s="312"/>
      <c r="K1155" s="312"/>
      <c r="L1155" s="312"/>
      <c r="M1155" s="29"/>
      <c r="N1155" s="29">
        <v>0</v>
      </c>
      <c r="O1155" s="232" t="s">
        <v>2467</v>
      </c>
    </row>
    <row r="1156" spans="1:15" ht="60" x14ac:dyDescent="0.25">
      <c r="A1156" s="392"/>
      <c r="B1156" s="363"/>
      <c r="C1156" s="13" t="s">
        <v>1243</v>
      </c>
      <c r="D1156" s="29">
        <v>2019</v>
      </c>
      <c r="E1156" s="312">
        <v>555</v>
      </c>
      <c r="F1156" s="312">
        <v>555</v>
      </c>
      <c r="G1156" s="312">
        <v>555</v>
      </c>
      <c r="H1156" s="312">
        <v>555</v>
      </c>
      <c r="I1156" s="312"/>
      <c r="J1156" s="312"/>
      <c r="K1156" s="312"/>
      <c r="L1156" s="312"/>
      <c r="M1156" s="29"/>
      <c r="N1156" s="29">
        <v>0</v>
      </c>
      <c r="O1156" s="232" t="s">
        <v>2467</v>
      </c>
    </row>
    <row r="1157" spans="1:15" ht="30" x14ac:dyDescent="0.25">
      <c r="A1157" s="392"/>
      <c r="B1157" s="363"/>
      <c r="C1157" s="13" t="s">
        <v>17</v>
      </c>
      <c r="D1157" s="29">
        <v>219</v>
      </c>
      <c r="E1157" s="312">
        <v>1497.4010000000001</v>
      </c>
      <c r="F1157" s="312">
        <f>E1157</f>
        <v>1497.4010000000001</v>
      </c>
      <c r="G1157" s="312">
        <f>H1157+I1157</f>
        <v>320.34399999999999</v>
      </c>
      <c r="H1157" s="312">
        <v>202.79</v>
      </c>
      <c r="I1157" s="312">
        <v>117.554</v>
      </c>
      <c r="J1157" s="312"/>
      <c r="K1157" s="312"/>
      <c r="L1157" s="312"/>
      <c r="M1157" s="29"/>
      <c r="N1157" s="29"/>
      <c r="O1157" s="232"/>
    </row>
    <row r="1158" spans="1:15" ht="30" x14ac:dyDescent="0.25">
      <c r="A1158" s="392"/>
      <c r="B1158" s="363"/>
      <c r="C1158" s="13" t="s">
        <v>1244</v>
      </c>
      <c r="D1158" s="29">
        <v>2019</v>
      </c>
      <c r="E1158" s="312">
        <v>510</v>
      </c>
      <c r="F1158" s="312">
        <v>510</v>
      </c>
      <c r="G1158" s="312">
        <v>510</v>
      </c>
      <c r="H1158" s="312">
        <v>510</v>
      </c>
      <c r="I1158" s="312"/>
      <c r="J1158" s="312"/>
      <c r="K1158" s="312"/>
      <c r="L1158" s="312"/>
      <c r="M1158" s="29"/>
      <c r="N1158" s="29">
        <v>0</v>
      </c>
      <c r="O1158" s="232" t="s">
        <v>2464</v>
      </c>
    </row>
    <row r="1159" spans="1:15" ht="45.75" thickBot="1" x14ac:dyDescent="0.3">
      <c r="A1159" s="393"/>
      <c r="B1159" s="377"/>
      <c r="C1159" s="15" t="s">
        <v>1245</v>
      </c>
      <c r="D1159" s="18">
        <v>2019</v>
      </c>
      <c r="E1159" s="309">
        <v>1585</v>
      </c>
      <c r="F1159" s="309">
        <v>1585</v>
      </c>
      <c r="G1159" s="309">
        <v>1585</v>
      </c>
      <c r="H1159" s="309">
        <v>1585</v>
      </c>
      <c r="I1159" s="309"/>
      <c r="J1159" s="309"/>
      <c r="K1159" s="309"/>
      <c r="L1159" s="309"/>
      <c r="M1159" s="18"/>
      <c r="N1159" s="18">
        <v>0</v>
      </c>
      <c r="O1159" s="231" t="s">
        <v>2464</v>
      </c>
    </row>
    <row r="1160" spans="1:15" ht="30" x14ac:dyDescent="0.25">
      <c r="A1160" s="394" t="s">
        <v>1246</v>
      </c>
      <c r="B1160" s="362" t="s">
        <v>141</v>
      </c>
      <c r="C1160" s="16" t="s">
        <v>1247</v>
      </c>
      <c r="D1160" s="32">
        <v>2019</v>
      </c>
      <c r="E1160" s="308">
        <v>300.10000000000002</v>
      </c>
      <c r="F1160" s="308">
        <v>0</v>
      </c>
      <c r="G1160" s="308">
        <v>300.10000000000002</v>
      </c>
      <c r="H1160" s="308">
        <v>300.10000000000002</v>
      </c>
      <c r="I1160" s="308">
        <v>0</v>
      </c>
      <c r="J1160" s="308">
        <v>0</v>
      </c>
      <c r="K1160" s="308">
        <v>0</v>
      </c>
      <c r="L1160" s="308">
        <v>0</v>
      </c>
      <c r="M1160" s="32" t="s">
        <v>2652</v>
      </c>
      <c r="N1160" s="32">
        <v>100</v>
      </c>
      <c r="O1160" s="230" t="s">
        <v>2467</v>
      </c>
    </row>
    <row r="1161" spans="1:15" ht="60.75" thickBot="1" x14ac:dyDescent="0.3">
      <c r="A1161" s="401"/>
      <c r="B1161" s="372"/>
      <c r="C1161" s="38" t="s">
        <v>1248</v>
      </c>
      <c r="D1161" s="59">
        <v>2019</v>
      </c>
      <c r="E1161" s="314">
        <v>199.9</v>
      </c>
      <c r="F1161" s="314">
        <v>0</v>
      </c>
      <c r="G1161" s="314">
        <f>SUM(H1161:J1161)</f>
        <v>199.9</v>
      </c>
      <c r="H1161" s="314">
        <v>199.9</v>
      </c>
      <c r="I1161" s="314">
        <v>0</v>
      </c>
      <c r="J1161" s="314">
        <v>0</v>
      </c>
      <c r="K1161" s="314">
        <v>0</v>
      </c>
      <c r="L1161" s="314">
        <v>0</v>
      </c>
      <c r="M1161" s="59" t="s">
        <v>2652</v>
      </c>
      <c r="N1161" s="59">
        <v>100</v>
      </c>
      <c r="O1161" s="247" t="s">
        <v>2467</v>
      </c>
    </row>
    <row r="1162" spans="1:15" ht="75" x14ac:dyDescent="0.25">
      <c r="A1162" s="394" t="s">
        <v>1249</v>
      </c>
      <c r="B1162" s="362" t="s">
        <v>2632</v>
      </c>
      <c r="C1162" s="47" t="s">
        <v>1250</v>
      </c>
      <c r="D1162" s="32">
        <v>2019</v>
      </c>
      <c r="E1162" s="315">
        <f>F1162</f>
        <v>204.50557000000003</v>
      </c>
      <c r="F1162" s="308">
        <f>G1162</f>
        <v>204.50557000000003</v>
      </c>
      <c r="G1162" s="308">
        <f>H1162+I1162</f>
        <v>204.50557000000003</v>
      </c>
      <c r="H1162" s="315">
        <f>55.84873+130.31371+4.114+0.68593</f>
        <v>190.96237000000002</v>
      </c>
      <c r="I1162" s="315">
        <f t="shared" ref="I1162:I1168" si="30">4.3092+9.234</f>
        <v>13.543199999999999</v>
      </c>
      <c r="J1162" s="308">
        <v>0</v>
      </c>
      <c r="K1162" s="308">
        <f>H1162+I1162</f>
        <v>204.50557000000003</v>
      </c>
      <c r="L1162" s="308">
        <f>K1162</f>
        <v>204.50557000000003</v>
      </c>
      <c r="M1162" s="37">
        <v>1</v>
      </c>
      <c r="N1162" s="37">
        <v>1</v>
      </c>
      <c r="O1162" s="230" t="s">
        <v>2467</v>
      </c>
    </row>
    <row r="1163" spans="1:15" ht="75" x14ac:dyDescent="0.25">
      <c r="A1163" s="392"/>
      <c r="B1163" s="363"/>
      <c r="C1163" s="12" t="s">
        <v>1251</v>
      </c>
      <c r="D1163" s="29">
        <v>2019</v>
      </c>
      <c r="E1163" s="316">
        <f t="shared" ref="E1163:F1169" si="31">F1163</f>
        <v>366.77055999999999</v>
      </c>
      <c r="F1163" s="312">
        <f t="shared" si="31"/>
        <v>366.77055999999999</v>
      </c>
      <c r="G1163" s="312">
        <f t="shared" ref="G1163:G1169" si="32">H1163+I1163</f>
        <v>366.77055999999999</v>
      </c>
      <c r="H1163" s="316">
        <v>353.22735999999998</v>
      </c>
      <c r="I1163" s="316">
        <f t="shared" si="30"/>
        <v>13.543199999999999</v>
      </c>
      <c r="J1163" s="312">
        <v>0</v>
      </c>
      <c r="K1163" s="312">
        <f t="shared" ref="K1163:K1169" si="33">H1163+I1163</f>
        <v>366.77055999999999</v>
      </c>
      <c r="L1163" s="312">
        <f t="shared" ref="L1163:L1169" si="34">K1163</f>
        <v>366.77055999999999</v>
      </c>
      <c r="M1163" s="30">
        <v>1</v>
      </c>
      <c r="N1163" s="30">
        <v>1</v>
      </c>
      <c r="O1163" s="232" t="s">
        <v>2467</v>
      </c>
    </row>
    <row r="1164" spans="1:15" ht="75" x14ac:dyDescent="0.25">
      <c r="A1164" s="392"/>
      <c r="B1164" s="363"/>
      <c r="C1164" s="12" t="s">
        <v>1252</v>
      </c>
      <c r="D1164" s="29">
        <v>2019</v>
      </c>
      <c r="E1164" s="316">
        <f t="shared" si="31"/>
        <v>200.53471999999999</v>
      </c>
      <c r="F1164" s="312">
        <f t="shared" si="31"/>
        <v>200.53471999999999</v>
      </c>
      <c r="G1164" s="312">
        <f t="shared" si="32"/>
        <v>200.53471999999999</v>
      </c>
      <c r="H1164" s="316">
        <f>54.68942+127.60866+4.022+0.67144</f>
        <v>186.99151999999998</v>
      </c>
      <c r="I1164" s="316">
        <f t="shared" si="30"/>
        <v>13.543199999999999</v>
      </c>
      <c r="J1164" s="312">
        <v>0</v>
      </c>
      <c r="K1164" s="312">
        <f t="shared" si="33"/>
        <v>200.53471999999999</v>
      </c>
      <c r="L1164" s="312">
        <f t="shared" si="34"/>
        <v>200.53471999999999</v>
      </c>
      <c r="M1164" s="30">
        <v>1</v>
      </c>
      <c r="N1164" s="30">
        <v>1</v>
      </c>
      <c r="O1164" s="232" t="s">
        <v>2467</v>
      </c>
    </row>
    <row r="1165" spans="1:15" ht="90" x14ac:dyDescent="0.25">
      <c r="A1165" s="392"/>
      <c r="B1165" s="363"/>
      <c r="C1165" s="12" t="s">
        <v>1253</v>
      </c>
      <c r="D1165" s="29">
        <v>2019</v>
      </c>
      <c r="E1165" s="316">
        <f t="shared" si="31"/>
        <v>170.33700000000005</v>
      </c>
      <c r="F1165" s="312">
        <f t="shared" si="31"/>
        <v>170.33700000000005</v>
      </c>
      <c r="G1165" s="312">
        <f t="shared" si="32"/>
        <v>170.33700000000005</v>
      </c>
      <c r="H1165" s="316">
        <f>42.26153+110.92136+0.51891+3.092</f>
        <v>156.79380000000003</v>
      </c>
      <c r="I1165" s="316">
        <f t="shared" si="30"/>
        <v>13.543199999999999</v>
      </c>
      <c r="J1165" s="312">
        <v>0</v>
      </c>
      <c r="K1165" s="312">
        <f t="shared" si="33"/>
        <v>170.33700000000005</v>
      </c>
      <c r="L1165" s="312">
        <f t="shared" si="34"/>
        <v>170.33700000000005</v>
      </c>
      <c r="M1165" s="30">
        <v>1</v>
      </c>
      <c r="N1165" s="30">
        <v>1</v>
      </c>
      <c r="O1165" s="232" t="s">
        <v>2467</v>
      </c>
    </row>
    <row r="1166" spans="1:15" ht="75" x14ac:dyDescent="0.25">
      <c r="A1166" s="392"/>
      <c r="B1166" s="363"/>
      <c r="C1166" s="12" t="s">
        <v>1254</v>
      </c>
      <c r="D1166" s="29">
        <v>2019</v>
      </c>
      <c r="E1166" s="316">
        <f t="shared" si="31"/>
        <v>148.37686000000002</v>
      </c>
      <c r="F1166" s="312">
        <f t="shared" si="31"/>
        <v>148.37686000000002</v>
      </c>
      <c r="G1166" s="312">
        <f t="shared" si="32"/>
        <v>148.37686000000002</v>
      </c>
      <c r="H1166" s="316">
        <v>134.83366000000001</v>
      </c>
      <c r="I1166" s="316">
        <f t="shared" si="30"/>
        <v>13.543199999999999</v>
      </c>
      <c r="J1166" s="312">
        <v>0</v>
      </c>
      <c r="K1166" s="312">
        <f t="shared" si="33"/>
        <v>148.37686000000002</v>
      </c>
      <c r="L1166" s="312">
        <f t="shared" si="34"/>
        <v>148.37686000000002</v>
      </c>
      <c r="M1166" s="30">
        <v>1</v>
      </c>
      <c r="N1166" s="30">
        <v>1</v>
      </c>
      <c r="O1166" s="232" t="s">
        <v>2467</v>
      </c>
    </row>
    <row r="1167" spans="1:15" ht="75" x14ac:dyDescent="0.25">
      <c r="A1167" s="392"/>
      <c r="B1167" s="363"/>
      <c r="C1167" s="12" t="s">
        <v>1255</v>
      </c>
      <c r="D1167" s="29">
        <v>2019</v>
      </c>
      <c r="E1167" s="316">
        <f t="shared" si="31"/>
        <v>162.91219000000001</v>
      </c>
      <c r="F1167" s="312">
        <f t="shared" si="31"/>
        <v>162.91219000000001</v>
      </c>
      <c r="G1167" s="312">
        <f t="shared" si="32"/>
        <v>162.91219000000001</v>
      </c>
      <c r="H1167" s="316">
        <v>149.36899</v>
      </c>
      <c r="I1167" s="316">
        <f t="shared" si="30"/>
        <v>13.543199999999999</v>
      </c>
      <c r="J1167" s="312">
        <v>0</v>
      </c>
      <c r="K1167" s="312">
        <f t="shared" si="33"/>
        <v>162.91219000000001</v>
      </c>
      <c r="L1167" s="312">
        <f t="shared" si="34"/>
        <v>162.91219000000001</v>
      </c>
      <c r="M1167" s="30">
        <v>1</v>
      </c>
      <c r="N1167" s="30">
        <v>1</v>
      </c>
      <c r="O1167" s="232" t="s">
        <v>2467</v>
      </c>
    </row>
    <row r="1168" spans="1:15" ht="75" x14ac:dyDescent="0.25">
      <c r="A1168" s="392"/>
      <c r="B1168" s="363"/>
      <c r="C1168" s="12" t="s">
        <v>1256</v>
      </c>
      <c r="D1168" s="29">
        <v>2019</v>
      </c>
      <c r="E1168" s="316">
        <f t="shared" si="31"/>
        <v>234.55723</v>
      </c>
      <c r="F1168" s="312">
        <f t="shared" si="31"/>
        <v>234.55723</v>
      </c>
      <c r="G1168" s="312">
        <f t="shared" si="32"/>
        <v>234.55723</v>
      </c>
      <c r="H1168" s="316">
        <f>64.63814+150.82234+0.79355+4.76</f>
        <v>221.01403000000002</v>
      </c>
      <c r="I1168" s="316">
        <f t="shared" si="30"/>
        <v>13.543199999999999</v>
      </c>
      <c r="J1168" s="312">
        <v>0</v>
      </c>
      <c r="K1168" s="312">
        <f t="shared" si="33"/>
        <v>234.55723</v>
      </c>
      <c r="L1168" s="312">
        <f t="shared" si="34"/>
        <v>234.55723</v>
      </c>
      <c r="M1168" s="30">
        <v>1</v>
      </c>
      <c r="N1168" s="30">
        <v>1</v>
      </c>
      <c r="O1168" s="232" t="s">
        <v>2467</v>
      </c>
    </row>
    <row r="1169" spans="1:15" ht="75.75" thickBot="1" x14ac:dyDescent="0.3">
      <c r="A1169" s="401"/>
      <c r="B1169" s="372"/>
      <c r="C1169" s="112" t="s">
        <v>1257</v>
      </c>
      <c r="D1169" s="59">
        <v>2019</v>
      </c>
      <c r="E1169" s="328">
        <f t="shared" si="31"/>
        <v>105.9448</v>
      </c>
      <c r="F1169" s="314">
        <f t="shared" si="31"/>
        <v>105.9448</v>
      </c>
      <c r="G1169" s="314">
        <f t="shared" si="32"/>
        <v>105.9448</v>
      </c>
      <c r="H1169" s="328">
        <v>105.9448</v>
      </c>
      <c r="I1169" s="328">
        <v>0</v>
      </c>
      <c r="J1169" s="328">
        <v>0</v>
      </c>
      <c r="K1169" s="314">
        <f t="shared" si="33"/>
        <v>105.9448</v>
      </c>
      <c r="L1169" s="314">
        <f t="shared" si="34"/>
        <v>105.9448</v>
      </c>
      <c r="M1169" s="82">
        <v>1</v>
      </c>
      <c r="N1169" s="82">
        <v>1</v>
      </c>
      <c r="O1169" s="247" t="s">
        <v>2467</v>
      </c>
    </row>
    <row r="1170" spans="1:15" ht="45.75" thickBot="1" x14ac:dyDescent="0.3">
      <c r="A1170" s="394" t="s">
        <v>1258</v>
      </c>
      <c r="B1170" s="362" t="s">
        <v>141</v>
      </c>
      <c r="C1170" s="16" t="s">
        <v>1259</v>
      </c>
      <c r="D1170" s="32">
        <v>2019</v>
      </c>
      <c r="E1170" s="308">
        <v>1485.153</v>
      </c>
      <c r="F1170" s="308"/>
      <c r="G1170" s="308">
        <v>1485.153</v>
      </c>
      <c r="H1170" s="308">
        <v>1413.0920000000001</v>
      </c>
      <c r="I1170" s="308">
        <v>72.061000000000007</v>
      </c>
      <c r="J1170" s="308"/>
      <c r="K1170" s="308"/>
      <c r="L1170" s="308">
        <v>72.061000000000007</v>
      </c>
      <c r="M1170" s="32"/>
      <c r="N1170" s="32">
        <v>50</v>
      </c>
      <c r="O1170" s="230" t="s">
        <v>2467</v>
      </c>
    </row>
    <row r="1171" spans="1:15" ht="30.75" thickBot="1" x14ac:dyDescent="0.3">
      <c r="A1171" s="392"/>
      <c r="B1171" s="363"/>
      <c r="C1171" s="13" t="s">
        <v>714</v>
      </c>
      <c r="D1171" s="29">
        <v>2019</v>
      </c>
      <c r="E1171" s="312">
        <v>1405.704</v>
      </c>
      <c r="F1171" s="312"/>
      <c r="G1171" s="312">
        <v>1405.704</v>
      </c>
      <c r="H1171" s="312">
        <v>1378.2360000000001</v>
      </c>
      <c r="I1171" s="312">
        <v>27.468</v>
      </c>
      <c r="J1171" s="312"/>
      <c r="K1171" s="312"/>
      <c r="L1171" s="312"/>
      <c r="M1171" s="29">
        <v>100</v>
      </c>
      <c r="N1171" s="29">
        <v>100</v>
      </c>
      <c r="O1171" s="230" t="s">
        <v>2467</v>
      </c>
    </row>
    <row r="1172" spans="1:15" ht="90.75" thickBot="1" x14ac:dyDescent="0.3">
      <c r="A1172" s="392"/>
      <c r="B1172" s="363"/>
      <c r="C1172" s="13" t="s">
        <v>715</v>
      </c>
      <c r="D1172" s="29">
        <v>2019</v>
      </c>
      <c r="E1172" s="312">
        <v>1431.7560000000001</v>
      </c>
      <c r="F1172" s="312"/>
      <c r="G1172" s="312">
        <f>H1172+I1172</f>
        <v>276.00200000000001</v>
      </c>
      <c r="H1172" s="312">
        <v>221.33099999999999</v>
      </c>
      <c r="I1172" s="312">
        <v>54.670999999999999</v>
      </c>
      <c r="J1172" s="312"/>
      <c r="K1172" s="312"/>
      <c r="L1172" s="312"/>
      <c r="M1172" s="29"/>
      <c r="N1172" s="29">
        <v>30</v>
      </c>
      <c r="O1172" s="230" t="s">
        <v>2467</v>
      </c>
    </row>
    <row r="1173" spans="1:15" ht="60" x14ac:dyDescent="0.25">
      <c r="A1173" s="392"/>
      <c r="B1173" s="363"/>
      <c r="C1173" s="13" t="s">
        <v>716</v>
      </c>
      <c r="D1173" s="29">
        <v>2019</v>
      </c>
      <c r="E1173" s="312">
        <v>887.21299999999997</v>
      </c>
      <c r="F1173" s="312"/>
      <c r="G1173" s="312">
        <f>H1173+I1173</f>
        <v>835.6</v>
      </c>
      <c r="H1173" s="312">
        <v>800</v>
      </c>
      <c r="I1173" s="312">
        <v>35.6</v>
      </c>
      <c r="J1173" s="312"/>
      <c r="K1173" s="312"/>
      <c r="L1173" s="312">
        <v>297.32499999999999</v>
      </c>
      <c r="M1173" s="29">
        <v>33</v>
      </c>
      <c r="N1173" s="29">
        <v>70</v>
      </c>
      <c r="O1173" s="230" t="s">
        <v>2467</v>
      </c>
    </row>
    <row r="1174" spans="1:15" ht="90.75" thickBot="1" x14ac:dyDescent="0.3">
      <c r="A1174" s="393"/>
      <c r="B1174" s="142" t="s">
        <v>2632</v>
      </c>
      <c r="C1174" s="15" t="s">
        <v>717</v>
      </c>
      <c r="D1174" s="18">
        <v>2019</v>
      </c>
      <c r="E1174" s="309">
        <v>1179.3357900000001</v>
      </c>
      <c r="F1174" s="309">
        <v>211.74199999999999</v>
      </c>
      <c r="G1174" s="309">
        <f>H1174</f>
        <v>211.74199999999999</v>
      </c>
      <c r="H1174" s="309">
        <v>211.74199999999999</v>
      </c>
      <c r="I1174" s="309"/>
      <c r="J1174" s="309"/>
      <c r="K1174" s="309"/>
      <c r="L1174" s="309">
        <v>171.03299999999999</v>
      </c>
      <c r="M1174" s="18">
        <v>100</v>
      </c>
      <c r="N1174" s="18">
        <v>100</v>
      </c>
      <c r="O1174" s="247" t="s">
        <v>2467</v>
      </c>
    </row>
    <row r="1175" spans="1:15" ht="60" x14ac:dyDescent="0.25">
      <c r="A1175" s="445" t="s">
        <v>718</v>
      </c>
      <c r="B1175" s="136" t="s">
        <v>141</v>
      </c>
      <c r="C1175" s="16" t="s">
        <v>719</v>
      </c>
      <c r="D1175" s="32">
        <v>2019</v>
      </c>
      <c r="E1175" s="308">
        <f>F1175</f>
        <v>52.6</v>
      </c>
      <c r="F1175" s="308">
        <f>G1175</f>
        <v>52.6</v>
      </c>
      <c r="G1175" s="308">
        <f>H1175+I1175</f>
        <v>52.6</v>
      </c>
      <c r="H1175" s="308">
        <v>51</v>
      </c>
      <c r="I1175" s="308">
        <v>1.6</v>
      </c>
      <c r="J1175" s="308"/>
      <c r="K1175" s="308">
        <v>0</v>
      </c>
      <c r="L1175" s="308">
        <v>0</v>
      </c>
      <c r="M1175" s="32">
        <v>0</v>
      </c>
      <c r="N1175" s="32">
        <v>0</v>
      </c>
      <c r="O1175" s="230" t="s">
        <v>2467</v>
      </c>
    </row>
    <row r="1176" spans="1:15" ht="75" x14ac:dyDescent="0.25">
      <c r="A1176" s="446"/>
      <c r="B1176" s="363" t="s">
        <v>2632</v>
      </c>
      <c r="C1176" s="13" t="s">
        <v>720</v>
      </c>
      <c r="D1176" s="131" t="s">
        <v>2452</v>
      </c>
      <c r="E1176" s="306">
        <v>512.79999999999995</v>
      </c>
      <c r="F1176" s="306">
        <f>G1176</f>
        <v>482</v>
      </c>
      <c r="G1176" s="306">
        <f>H1176+I1176</f>
        <v>482</v>
      </c>
      <c r="H1176" s="306">
        <v>468</v>
      </c>
      <c r="I1176" s="306">
        <v>14</v>
      </c>
      <c r="J1176" s="306"/>
      <c r="K1176" s="306">
        <v>140.1</v>
      </c>
      <c r="L1176" s="306">
        <v>416.1</v>
      </c>
      <c r="M1176" s="131">
        <v>100</v>
      </c>
      <c r="N1176" s="131">
        <v>100</v>
      </c>
      <c r="O1176" s="229" t="s">
        <v>721</v>
      </c>
    </row>
    <row r="1177" spans="1:15" ht="60.75" thickBot="1" x14ac:dyDescent="0.3">
      <c r="A1177" s="447"/>
      <c r="B1177" s="377"/>
      <c r="C1177" s="15" t="s">
        <v>722</v>
      </c>
      <c r="D1177" s="18" t="s">
        <v>2452</v>
      </c>
      <c r="E1177" s="309">
        <v>301.8</v>
      </c>
      <c r="F1177" s="309">
        <f>G1177</f>
        <v>133.1</v>
      </c>
      <c r="G1177" s="309">
        <f>H1177+I1177</f>
        <v>133.1</v>
      </c>
      <c r="H1177" s="309">
        <v>129.19999999999999</v>
      </c>
      <c r="I1177" s="309">
        <v>3.9</v>
      </c>
      <c r="J1177" s="309"/>
      <c r="K1177" s="307">
        <v>117.1</v>
      </c>
      <c r="L1177" s="309">
        <v>117.1</v>
      </c>
      <c r="M1177" s="18">
        <v>88</v>
      </c>
      <c r="N1177" s="18">
        <v>88</v>
      </c>
      <c r="O1177" s="227" t="s">
        <v>721</v>
      </c>
    </row>
    <row r="1178" spans="1:15" ht="90.75" thickBot="1" x14ac:dyDescent="0.3">
      <c r="A1178" s="152" t="s">
        <v>723</v>
      </c>
      <c r="B1178" s="1" t="s">
        <v>141</v>
      </c>
      <c r="C1178" s="46" t="s">
        <v>724</v>
      </c>
      <c r="D1178" s="198">
        <v>2019</v>
      </c>
      <c r="E1178" s="310">
        <v>1591.2</v>
      </c>
      <c r="F1178" s="310">
        <v>0</v>
      </c>
      <c r="G1178" s="310">
        <v>1451.4</v>
      </c>
      <c r="H1178" s="310">
        <v>500</v>
      </c>
      <c r="I1178" s="310">
        <v>951.4</v>
      </c>
      <c r="J1178" s="310">
        <v>0</v>
      </c>
      <c r="K1178" s="310">
        <v>841.3</v>
      </c>
      <c r="L1178" s="310">
        <v>841.3</v>
      </c>
      <c r="M1178" s="199">
        <v>90</v>
      </c>
      <c r="N1178" s="199">
        <v>90</v>
      </c>
      <c r="O1178" s="228" t="s">
        <v>725</v>
      </c>
    </row>
    <row r="1179" spans="1:15" ht="60" x14ac:dyDescent="0.25">
      <c r="A1179" s="394" t="s">
        <v>726</v>
      </c>
      <c r="B1179" s="362" t="s">
        <v>141</v>
      </c>
      <c r="C1179" s="16" t="s">
        <v>727</v>
      </c>
      <c r="D1179" s="32" t="s">
        <v>2463</v>
      </c>
      <c r="E1179" s="308">
        <v>1338.373</v>
      </c>
      <c r="F1179" s="308"/>
      <c r="G1179" s="308">
        <v>911.81299999999999</v>
      </c>
      <c r="H1179" s="308">
        <v>886.01300000000003</v>
      </c>
      <c r="I1179" s="308">
        <v>25.8</v>
      </c>
      <c r="J1179" s="308"/>
      <c r="K1179" s="308"/>
      <c r="L1179" s="308"/>
      <c r="M1179" s="32">
        <v>0</v>
      </c>
      <c r="N1179" s="32">
        <v>0</v>
      </c>
      <c r="O1179" s="230" t="s">
        <v>2467</v>
      </c>
    </row>
    <row r="1180" spans="1:15" ht="90" x14ac:dyDescent="0.25">
      <c r="A1180" s="392"/>
      <c r="B1180" s="363"/>
      <c r="C1180" s="13" t="s">
        <v>728</v>
      </c>
      <c r="D1180" s="29">
        <v>2019</v>
      </c>
      <c r="E1180" s="312">
        <v>299.75599999999997</v>
      </c>
      <c r="F1180" s="312"/>
      <c r="G1180" s="312">
        <v>299.75599999999997</v>
      </c>
      <c r="H1180" s="312">
        <v>299.75599999999997</v>
      </c>
      <c r="I1180" s="312"/>
      <c r="J1180" s="312"/>
      <c r="K1180" s="312"/>
      <c r="L1180" s="312"/>
      <c r="M1180" s="29">
        <v>0</v>
      </c>
      <c r="N1180" s="29">
        <v>0</v>
      </c>
      <c r="O1180" s="232" t="s">
        <v>2467</v>
      </c>
    </row>
    <row r="1181" spans="1:15" ht="75.75" thickBot="1" x14ac:dyDescent="0.3">
      <c r="A1181" s="393"/>
      <c r="B1181" s="377"/>
      <c r="C1181" s="15" t="s">
        <v>729</v>
      </c>
      <c r="D1181" s="18">
        <v>2019</v>
      </c>
      <c r="E1181" s="309">
        <v>1250</v>
      </c>
      <c r="F1181" s="309"/>
      <c r="G1181" s="309">
        <v>1250</v>
      </c>
      <c r="H1181" s="309">
        <v>1250</v>
      </c>
      <c r="I1181" s="309"/>
      <c r="J1181" s="309"/>
      <c r="K1181" s="309"/>
      <c r="L1181" s="309"/>
      <c r="M1181" s="18"/>
      <c r="N1181" s="18"/>
      <c r="O1181" s="231" t="s">
        <v>730</v>
      </c>
    </row>
    <row r="1182" spans="1:15" ht="165" x14ac:dyDescent="0.25">
      <c r="A1182" s="378" t="s">
        <v>731</v>
      </c>
      <c r="B1182" s="362" t="s">
        <v>2676</v>
      </c>
      <c r="C1182" s="16" t="s">
        <v>732</v>
      </c>
      <c r="D1182" s="32">
        <v>2019</v>
      </c>
      <c r="E1182" s="308">
        <v>2000</v>
      </c>
      <c r="F1182" s="308">
        <v>0</v>
      </c>
      <c r="G1182" s="308">
        <v>2000</v>
      </c>
      <c r="H1182" s="308">
        <v>2000</v>
      </c>
      <c r="I1182" s="308">
        <v>0</v>
      </c>
      <c r="J1182" s="308">
        <v>0</v>
      </c>
      <c r="K1182" s="308">
        <v>400</v>
      </c>
      <c r="L1182" s="308">
        <v>0</v>
      </c>
      <c r="M1182" s="117">
        <v>0</v>
      </c>
      <c r="N1182" s="117">
        <v>0</v>
      </c>
      <c r="O1182" s="226" t="s">
        <v>733</v>
      </c>
    </row>
    <row r="1183" spans="1:15" ht="270" x14ac:dyDescent="0.25">
      <c r="A1183" s="375"/>
      <c r="B1183" s="363"/>
      <c r="C1183" s="13" t="s">
        <v>734</v>
      </c>
      <c r="D1183" s="29">
        <v>2019</v>
      </c>
      <c r="E1183" s="312">
        <v>2000</v>
      </c>
      <c r="F1183" s="312">
        <v>0</v>
      </c>
      <c r="G1183" s="312">
        <v>2000</v>
      </c>
      <c r="H1183" s="312">
        <v>2000</v>
      </c>
      <c r="I1183" s="312">
        <v>0</v>
      </c>
      <c r="J1183" s="312">
        <v>0</v>
      </c>
      <c r="K1183" s="312">
        <v>0</v>
      </c>
      <c r="L1183" s="312">
        <v>0</v>
      </c>
      <c r="M1183" s="101"/>
      <c r="N1183" s="29"/>
      <c r="O1183" s="229" t="s">
        <v>735</v>
      </c>
    </row>
    <row r="1184" spans="1:15" ht="60" x14ac:dyDescent="0.25">
      <c r="A1184" s="375"/>
      <c r="B1184" s="363" t="s">
        <v>2632</v>
      </c>
      <c r="C1184" s="13" t="s">
        <v>736</v>
      </c>
      <c r="D1184" s="29" t="s">
        <v>2452</v>
      </c>
      <c r="E1184" s="312">
        <v>546.29999999999995</v>
      </c>
      <c r="F1184" s="312">
        <v>11.353</v>
      </c>
      <c r="G1184" s="312">
        <v>11.353</v>
      </c>
      <c r="H1184" s="312">
        <v>11.353</v>
      </c>
      <c r="I1184" s="312">
        <v>0</v>
      </c>
      <c r="J1184" s="312">
        <v>0</v>
      </c>
      <c r="K1184" s="312">
        <v>0</v>
      </c>
      <c r="L1184" s="312">
        <v>0</v>
      </c>
      <c r="M1184" s="29">
        <v>100</v>
      </c>
      <c r="N1184" s="29">
        <v>100</v>
      </c>
      <c r="O1184" s="238" t="s">
        <v>2467</v>
      </c>
    </row>
    <row r="1185" spans="1:15" ht="135" x14ac:dyDescent="0.25">
      <c r="A1185" s="375"/>
      <c r="B1185" s="363"/>
      <c r="C1185" s="13" t="s">
        <v>737</v>
      </c>
      <c r="D1185" s="29" t="s">
        <v>2479</v>
      </c>
      <c r="E1185" s="312">
        <v>14554.7</v>
      </c>
      <c r="F1185" s="312">
        <v>14554.7</v>
      </c>
      <c r="G1185" s="312">
        <f>H1185+I1185</f>
        <v>11870.3</v>
      </c>
      <c r="H1185" s="312">
        <v>10000</v>
      </c>
      <c r="I1185" s="312">
        <v>1870.3</v>
      </c>
      <c r="J1185" s="312"/>
      <c r="K1185" s="312">
        <v>4144.2</v>
      </c>
      <c r="L1185" s="312"/>
      <c r="M1185" s="29"/>
      <c r="N1185" s="29"/>
      <c r="O1185" s="229" t="s">
        <v>738</v>
      </c>
    </row>
    <row r="1186" spans="1:15" ht="409.5" x14ac:dyDescent="0.25">
      <c r="A1186" s="375"/>
      <c r="B1186" s="363"/>
      <c r="C1186" s="13" t="s">
        <v>739</v>
      </c>
      <c r="D1186" s="29">
        <v>2019</v>
      </c>
      <c r="E1186" s="312">
        <v>2000</v>
      </c>
      <c r="F1186" s="312">
        <v>0</v>
      </c>
      <c r="G1186" s="312">
        <v>2000</v>
      </c>
      <c r="H1186" s="312">
        <v>2000</v>
      </c>
      <c r="I1186" s="312"/>
      <c r="J1186" s="312"/>
      <c r="K1186" s="312">
        <v>1029.0999999999999</v>
      </c>
      <c r="L1186" s="312"/>
      <c r="M1186" s="29"/>
      <c r="N1186" s="29">
        <v>0</v>
      </c>
      <c r="O1186" s="229" t="s">
        <v>740</v>
      </c>
    </row>
    <row r="1187" spans="1:15" ht="75.75" thickBot="1" x14ac:dyDescent="0.3">
      <c r="A1187" s="371"/>
      <c r="B1187" s="372"/>
      <c r="C1187" s="38" t="s">
        <v>741</v>
      </c>
      <c r="D1187" s="59" t="s">
        <v>2479</v>
      </c>
      <c r="E1187" s="314">
        <v>1490</v>
      </c>
      <c r="F1187" s="314">
        <v>86.6</v>
      </c>
      <c r="G1187" s="314">
        <v>86.6</v>
      </c>
      <c r="H1187" s="314">
        <v>86.6</v>
      </c>
      <c r="I1187" s="314"/>
      <c r="J1187" s="314"/>
      <c r="K1187" s="314">
        <v>77.400000000000006</v>
      </c>
      <c r="L1187" s="314">
        <v>78.8</v>
      </c>
      <c r="M1187" s="59"/>
      <c r="N1187" s="59">
        <v>100</v>
      </c>
      <c r="O1187" s="247" t="s">
        <v>2467</v>
      </c>
    </row>
    <row r="1188" spans="1:15" ht="60" x14ac:dyDescent="0.25">
      <c r="A1188" s="394" t="s">
        <v>140</v>
      </c>
      <c r="B1188" s="136" t="s">
        <v>141</v>
      </c>
      <c r="C1188" s="16" t="s">
        <v>742</v>
      </c>
      <c r="D1188" s="32" t="s">
        <v>2463</v>
      </c>
      <c r="E1188" s="308">
        <v>1503</v>
      </c>
      <c r="F1188" s="308"/>
      <c r="G1188" s="308">
        <v>807.4</v>
      </c>
      <c r="H1188" s="308">
        <v>500</v>
      </c>
      <c r="I1188" s="308">
        <v>7.4</v>
      </c>
      <c r="J1188" s="308">
        <v>300</v>
      </c>
      <c r="K1188" s="308"/>
      <c r="L1188" s="308">
        <v>307.39999999999998</v>
      </c>
      <c r="M1188" s="32">
        <v>0</v>
      </c>
      <c r="N1188" s="32">
        <v>20</v>
      </c>
      <c r="O1188" s="230" t="s">
        <v>2467</v>
      </c>
    </row>
    <row r="1189" spans="1:15" ht="240" x14ac:dyDescent="0.25">
      <c r="A1189" s="392"/>
      <c r="B1189" s="363" t="s">
        <v>2632</v>
      </c>
      <c r="C1189" s="13" t="s">
        <v>743</v>
      </c>
      <c r="D1189" s="131" t="s">
        <v>2452</v>
      </c>
      <c r="E1189" s="306">
        <v>650.1</v>
      </c>
      <c r="F1189" s="306">
        <v>219</v>
      </c>
      <c r="G1189" s="306">
        <v>223</v>
      </c>
      <c r="H1189" s="306">
        <v>219</v>
      </c>
      <c r="I1189" s="306">
        <v>4</v>
      </c>
      <c r="J1189" s="306">
        <v>0</v>
      </c>
      <c r="K1189" s="306"/>
      <c r="L1189" s="306">
        <v>649.9</v>
      </c>
      <c r="M1189" s="131">
        <v>100</v>
      </c>
      <c r="N1189" s="131">
        <v>100</v>
      </c>
      <c r="O1189" s="229" t="s">
        <v>744</v>
      </c>
    </row>
    <row r="1190" spans="1:15" ht="60.75" thickBot="1" x14ac:dyDescent="0.3">
      <c r="A1190" s="401"/>
      <c r="B1190" s="372"/>
      <c r="C1190" s="38" t="s">
        <v>745</v>
      </c>
      <c r="D1190" s="59" t="s">
        <v>2452</v>
      </c>
      <c r="E1190" s="314">
        <v>1510.6</v>
      </c>
      <c r="F1190" s="314">
        <v>189.8</v>
      </c>
      <c r="G1190" s="314">
        <v>192.5</v>
      </c>
      <c r="H1190" s="314">
        <v>189.8</v>
      </c>
      <c r="I1190" s="314">
        <v>2.7</v>
      </c>
      <c r="J1190" s="314">
        <v>0</v>
      </c>
      <c r="K1190" s="314"/>
      <c r="L1190" s="314">
        <v>1480</v>
      </c>
      <c r="M1190" s="59">
        <v>98</v>
      </c>
      <c r="N1190" s="59">
        <v>98</v>
      </c>
      <c r="O1190" s="247" t="s">
        <v>2213</v>
      </c>
    </row>
    <row r="1191" spans="1:15" ht="90" x14ac:dyDescent="0.25">
      <c r="A1191" s="394" t="s">
        <v>746</v>
      </c>
      <c r="B1191" s="362" t="s">
        <v>141</v>
      </c>
      <c r="C1191" s="16" t="s">
        <v>747</v>
      </c>
      <c r="D1191" s="32">
        <v>2020</v>
      </c>
      <c r="E1191" s="308">
        <v>1930.56</v>
      </c>
      <c r="F1191" s="308"/>
      <c r="G1191" s="308">
        <v>1930.56</v>
      </c>
      <c r="H1191" s="308">
        <v>1930.56</v>
      </c>
      <c r="I1191" s="308"/>
      <c r="J1191" s="308"/>
      <c r="K1191" s="308"/>
      <c r="L1191" s="308"/>
      <c r="M1191" s="32"/>
      <c r="N1191" s="32">
        <v>100</v>
      </c>
      <c r="O1191" s="230" t="s">
        <v>2213</v>
      </c>
    </row>
    <row r="1192" spans="1:15" ht="60" x14ac:dyDescent="0.25">
      <c r="A1192" s="392"/>
      <c r="B1192" s="363"/>
      <c r="C1192" s="13" t="s">
        <v>748</v>
      </c>
      <c r="D1192" s="29">
        <v>2020</v>
      </c>
      <c r="E1192" s="312">
        <v>848.42</v>
      </c>
      <c r="F1192" s="312"/>
      <c r="G1192" s="312">
        <v>848.42</v>
      </c>
      <c r="H1192" s="312">
        <v>848.42</v>
      </c>
      <c r="I1192" s="312"/>
      <c r="J1192" s="312"/>
      <c r="K1192" s="312"/>
      <c r="L1192" s="312"/>
      <c r="M1192" s="29"/>
      <c r="N1192" s="29">
        <v>100</v>
      </c>
      <c r="O1192" s="232" t="s">
        <v>2213</v>
      </c>
    </row>
    <row r="1193" spans="1:15" ht="75" x14ac:dyDescent="0.25">
      <c r="A1193" s="392"/>
      <c r="B1193" s="363"/>
      <c r="C1193" s="12" t="s">
        <v>749</v>
      </c>
      <c r="D1193" s="29">
        <v>2020</v>
      </c>
      <c r="E1193" s="312">
        <v>2192.56</v>
      </c>
      <c r="F1193" s="312"/>
      <c r="G1193" s="312">
        <v>2192.56</v>
      </c>
      <c r="H1193" s="312">
        <v>2192.56</v>
      </c>
      <c r="I1193" s="312"/>
      <c r="J1193" s="312"/>
      <c r="K1193" s="312"/>
      <c r="L1193" s="312"/>
      <c r="M1193" s="29"/>
      <c r="N1193" s="29">
        <v>100</v>
      </c>
      <c r="O1193" s="232" t="s">
        <v>2213</v>
      </c>
    </row>
    <row r="1194" spans="1:15" ht="105" x14ac:dyDescent="0.25">
      <c r="A1194" s="392"/>
      <c r="B1194" s="363"/>
      <c r="C1194" s="12" t="s">
        <v>750</v>
      </c>
      <c r="D1194" s="29">
        <v>2020</v>
      </c>
      <c r="E1194" s="312">
        <v>1059.25</v>
      </c>
      <c r="F1194" s="312"/>
      <c r="G1194" s="312">
        <v>1059.25</v>
      </c>
      <c r="H1194" s="312">
        <v>1059.25</v>
      </c>
      <c r="I1194" s="312"/>
      <c r="J1194" s="312"/>
      <c r="K1194" s="312"/>
      <c r="L1194" s="312"/>
      <c r="M1194" s="29"/>
      <c r="N1194" s="29">
        <v>100</v>
      </c>
      <c r="O1194" s="232" t="s">
        <v>2213</v>
      </c>
    </row>
    <row r="1195" spans="1:15" ht="90" x14ac:dyDescent="0.25">
      <c r="A1195" s="392"/>
      <c r="B1195" s="363"/>
      <c r="C1195" s="12" t="s">
        <v>751</v>
      </c>
      <c r="D1195" s="29">
        <v>2020</v>
      </c>
      <c r="E1195" s="312">
        <v>2063.8000000000002</v>
      </c>
      <c r="F1195" s="312"/>
      <c r="G1195" s="312">
        <v>2063.8000000000002</v>
      </c>
      <c r="H1195" s="312">
        <v>2063.8000000000002</v>
      </c>
      <c r="I1195" s="312"/>
      <c r="J1195" s="312"/>
      <c r="K1195" s="312"/>
      <c r="L1195" s="312"/>
      <c r="M1195" s="29"/>
      <c r="N1195" s="29">
        <v>100</v>
      </c>
      <c r="O1195" s="232" t="s">
        <v>2213</v>
      </c>
    </row>
    <row r="1196" spans="1:15" ht="105" x14ac:dyDescent="0.25">
      <c r="A1196" s="392"/>
      <c r="B1196" s="363"/>
      <c r="C1196" s="12" t="s">
        <v>752</v>
      </c>
      <c r="D1196" s="29">
        <v>2020</v>
      </c>
      <c r="E1196" s="312">
        <v>592.37</v>
      </c>
      <c r="F1196" s="312"/>
      <c r="G1196" s="312">
        <v>592.37</v>
      </c>
      <c r="H1196" s="312">
        <v>592.37</v>
      </c>
      <c r="I1196" s="312"/>
      <c r="J1196" s="312"/>
      <c r="K1196" s="312"/>
      <c r="L1196" s="312"/>
      <c r="M1196" s="29"/>
      <c r="N1196" s="29">
        <v>100</v>
      </c>
      <c r="O1196" s="232" t="s">
        <v>2213</v>
      </c>
    </row>
    <row r="1197" spans="1:15" ht="105" x14ac:dyDescent="0.25">
      <c r="A1197" s="392"/>
      <c r="B1197" s="363"/>
      <c r="C1197" s="12" t="s">
        <v>753</v>
      </c>
      <c r="D1197" s="29">
        <v>2020</v>
      </c>
      <c r="E1197" s="312">
        <v>592.37</v>
      </c>
      <c r="F1197" s="312"/>
      <c r="G1197" s="312">
        <v>592.37</v>
      </c>
      <c r="H1197" s="312">
        <v>592.37</v>
      </c>
      <c r="I1197" s="312"/>
      <c r="J1197" s="312"/>
      <c r="K1197" s="312"/>
      <c r="L1197" s="312"/>
      <c r="M1197" s="29"/>
      <c r="N1197" s="29">
        <v>100</v>
      </c>
      <c r="O1197" s="232" t="s">
        <v>2213</v>
      </c>
    </row>
    <row r="1198" spans="1:15" ht="105" x14ac:dyDescent="0.25">
      <c r="A1198" s="392"/>
      <c r="B1198" s="363"/>
      <c r="C1198" s="12" t="s">
        <v>754</v>
      </c>
      <c r="D1198" s="29">
        <v>2020</v>
      </c>
      <c r="E1198" s="312">
        <v>529.88</v>
      </c>
      <c r="F1198" s="312"/>
      <c r="G1198" s="312">
        <v>529.88</v>
      </c>
      <c r="H1198" s="312">
        <v>529.88</v>
      </c>
      <c r="I1198" s="312"/>
      <c r="J1198" s="312"/>
      <c r="K1198" s="312"/>
      <c r="L1198" s="312"/>
      <c r="M1198" s="29"/>
      <c r="N1198" s="29">
        <v>100</v>
      </c>
      <c r="O1198" s="232" t="s">
        <v>2213</v>
      </c>
    </row>
    <row r="1199" spans="1:15" ht="105" x14ac:dyDescent="0.25">
      <c r="A1199" s="392"/>
      <c r="B1199" s="363"/>
      <c r="C1199" s="12" t="s">
        <v>755</v>
      </c>
      <c r="D1199" s="29">
        <v>2020</v>
      </c>
      <c r="E1199" s="312">
        <v>529.88</v>
      </c>
      <c r="F1199" s="312"/>
      <c r="G1199" s="312">
        <v>529.88</v>
      </c>
      <c r="H1199" s="312">
        <v>529.88</v>
      </c>
      <c r="I1199" s="312"/>
      <c r="J1199" s="312"/>
      <c r="K1199" s="312"/>
      <c r="L1199" s="312"/>
      <c r="M1199" s="29"/>
      <c r="N1199" s="29">
        <v>100</v>
      </c>
      <c r="O1199" s="232" t="s">
        <v>2213</v>
      </c>
    </row>
    <row r="1200" spans="1:15" ht="105" x14ac:dyDescent="0.25">
      <c r="A1200" s="392"/>
      <c r="B1200" s="363"/>
      <c r="C1200" s="12" t="s">
        <v>756</v>
      </c>
      <c r="D1200" s="29">
        <v>2020</v>
      </c>
      <c r="E1200" s="312">
        <v>2001.53</v>
      </c>
      <c r="F1200" s="312"/>
      <c r="G1200" s="312">
        <v>2001.53</v>
      </c>
      <c r="H1200" s="312">
        <v>2001.53</v>
      </c>
      <c r="I1200" s="312"/>
      <c r="J1200" s="312"/>
      <c r="K1200" s="312">
        <v>584.154</v>
      </c>
      <c r="L1200" s="312">
        <v>1837.6980000000001</v>
      </c>
      <c r="M1200" s="29"/>
      <c r="N1200" s="29">
        <v>100</v>
      </c>
      <c r="O1200" s="232" t="s">
        <v>2213</v>
      </c>
    </row>
    <row r="1201" spans="1:18" ht="90.75" thickBot="1" x14ac:dyDescent="0.3">
      <c r="A1201" s="393"/>
      <c r="B1201" s="377"/>
      <c r="C1201" s="49" t="s">
        <v>757</v>
      </c>
      <c r="D1201" s="18">
        <v>2020</v>
      </c>
      <c r="E1201" s="309">
        <v>124.45</v>
      </c>
      <c r="F1201" s="309"/>
      <c r="G1201" s="309">
        <v>124.45</v>
      </c>
      <c r="H1201" s="309">
        <v>124.45</v>
      </c>
      <c r="I1201" s="309"/>
      <c r="J1201" s="309"/>
      <c r="K1201" s="309"/>
      <c r="L1201" s="309"/>
      <c r="M1201" s="18"/>
      <c r="N1201" s="18">
        <v>100</v>
      </c>
      <c r="O1201" s="231" t="s">
        <v>2213</v>
      </c>
    </row>
    <row r="1202" spans="1:18" ht="75" x14ac:dyDescent="0.25">
      <c r="A1202" s="391" t="s">
        <v>758</v>
      </c>
      <c r="B1202" s="366" t="s">
        <v>141</v>
      </c>
      <c r="C1202" s="98" t="s">
        <v>759</v>
      </c>
      <c r="D1202" s="56" t="s">
        <v>2452</v>
      </c>
      <c r="E1202" s="320">
        <v>1405.2850000000001</v>
      </c>
      <c r="F1202" s="320">
        <v>547.46</v>
      </c>
      <c r="G1202" s="320">
        <f>H1202</f>
        <v>230</v>
      </c>
      <c r="H1202" s="320">
        <v>230</v>
      </c>
      <c r="I1202" s="320"/>
      <c r="J1202" s="320"/>
      <c r="K1202" s="320"/>
      <c r="L1202" s="320"/>
      <c r="M1202" s="56">
        <v>100</v>
      </c>
      <c r="N1202" s="56">
        <v>100</v>
      </c>
      <c r="O1202" s="234" t="s">
        <v>2467</v>
      </c>
    </row>
    <row r="1203" spans="1:18" ht="105" x14ac:dyDescent="0.25">
      <c r="A1203" s="392"/>
      <c r="B1203" s="363"/>
      <c r="C1203" s="13" t="s">
        <v>760</v>
      </c>
      <c r="D1203" s="29" t="s">
        <v>2463</v>
      </c>
      <c r="E1203" s="312">
        <v>1581.6849999999999</v>
      </c>
      <c r="F1203" s="312">
        <v>1494.98</v>
      </c>
      <c r="G1203" s="306">
        <f>H1203</f>
        <v>270</v>
      </c>
      <c r="H1203" s="312">
        <v>270</v>
      </c>
      <c r="I1203" s="312"/>
      <c r="J1203" s="312"/>
      <c r="K1203" s="312"/>
      <c r="L1203" s="312"/>
      <c r="M1203" s="29">
        <v>38</v>
      </c>
      <c r="N1203" s="131">
        <v>70</v>
      </c>
      <c r="O1203" s="229" t="s">
        <v>2467</v>
      </c>
    </row>
    <row r="1204" spans="1:18" ht="75" x14ac:dyDescent="0.25">
      <c r="A1204" s="392"/>
      <c r="B1204" s="363" t="s">
        <v>2632</v>
      </c>
      <c r="C1204" s="13" t="s">
        <v>761</v>
      </c>
      <c r="D1204" s="131" t="s">
        <v>2452</v>
      </c>
      <c r="E1204" s="306">
        <v>1222.6659999999999</v>
      </c>
      <c r="F1204" s="306">
        <v>828.40800000000002</v>
      </c>
      <c r="G1204" s="306">
        <f>H1204</f>
        <v>870.01800000000003</v>
      </c>
      <c r="H1204" s="306">
        <v>870.01800000000003</v>
      </c>
      <c r="I1204" s="306"/>
      <c r="J1204" s="306"/>
      <c r="K1204" s="306"/>
      <c r="L1204" s="306"/>
      <c r="M1204" s="131">
        <v>100</v>
      </c>
      <c r="N1204" s="131">
        <v>100</v>
      </c>
      <c r="O1204" s="229" t="s">
        <v>2467</v>
      </c>
    </row>
    <row r="1205" spans="1:18" ht="75" x14ac:dyDescent="0.25">
      <c r="A1205" s="392"/>
      <c r="B1205" s="363"/>
      <c r="C1205" s="13" t="s">
        <v>762</v>
      </c>
      <c r="D1205" s="131" t="s">
        <v>2452</v>
      </c>
      <c r="E1205" s="306">
        <v>1545.6179999999999</v>
      </c>
      <c r="F1205" s="306">
        <v>56.9</v>
      </c>
      <c r="G1205" s="306">
        <f>H1205</f>
        <v>178.11500000000001</v>
      </c>
      <c r="H1205" s="306">
        <v>178.11500000000001</v>
      </c>
      <c r="I1205" s="306"/>
      <c r="J1205" s="306"/>
      <c r="K1205" s="306"/>
      <c r="L1205" s="306"/>
      <c r="M1205" s="131">
        <v>100</v>
      </c>
      <c r="N1205" s="131">
        <v>100</v>
      </c>
      <c r="O1205" s="229" t="s">
        <v>2467</v>
      </c>
    </row>
    <row r="1206" spans="1:18" ht="90" x14ac:dyDescent="0.25">
      <c r="A1206" s="392"/>
      <c r="B1206" s="363"/>
      <c r="C1206" s="13" t="s">
        <v>763</v>
      </c>
      <c r="D1206" s="131" t="s">
        <v>2452</v>
      </c>
      <c r="E1206" s="306">
        <v>1384.991</v>
      </c>
      <c r="F1206" s="306">
        <v>184.87100000000001</v>
      </c>
      <c r="G1206" s="306">
        <f>H1206+I1206</f>
        <v>130.20242999999999</v>
      </c>
      <c r="H1206" s="306">
        <v>117.20243000000001</v>
      </c>
      <c r="I1206" s="306">
        <v>13</v>
      </c>
      <c r="J1206" s="306"/>
      <c r="K1206" s="306"/>
      <c r="L1206" s="306"/>
      <c r="M1206" s="131">
        <v>100</v>
      </c>
      <c r="N1206" s="131">
        <v>100</v>
      </c>
      <c r="O1206" s="229" t="s">
        <v>2467</v>
      </c>
    </row>
    <row r="1207" spans="1:18" ht="105" x14ac:dyDescent="0.25">
      <c r="A1207" s="392"/>
      <c r="B1207" s="363"/>
      <c r="C1207" s="13" t="s">
        <v>764</v>
      </c>
      <c r="D1207" s="131" t="s">
        <v>2452</v>
      </c>
      <c r="E1207" s="306">
        <v>1405.2850000000001</v>
      </c>
      <c r="F1207" s="306">
        <v>547.46</v>
      </c>
      <c r="G1207" s="306">
        <f>H1207</f>
        <v>166.19300000000001</v>
      </c>
      <c r="H1207" s="306">
        <v>166.19300000000001</v>
      </c>
      <c r="I1207" s="306"/>
      <c r="J1207" s="306"/>
      <c r="K1207" s="306"/>
      <c r="L1207" s="306"/>
      <c r="M1207" s="131">
        <v>100</v>
      </c>
      <c r="N1207" s="131">
        <v>100</v>
      </c>
      <c r="O1207" s="229" t="s">
        <v>2467</v>
      </c>
    </row>
    <row r="1208" spans="1:18" ht="60" x14ac:dyDescent="0.25">
      <c r="A1208" s="392"/>
      <c r="B1208" s="363"/>
      <c r="C1208" s="13" t="s">
        <v>765</v>
      </c>
      <c r="D1208" s="131" t="s">
        <v>2452</v>
      </c>
      <c r="E1208" s="306">
        <v>1585.885</v>
      </c>
      <c r="F1208" s="306">
        <v>676.82799999999997</v>
      </c>
      <c r="G1208" s="306">
        <f>H1208</f>
        <v>777.32920000000001</v>
      </c>
      <c r="H1208" s="306">
        <v>777.32920000000001</v>
      </c>
      <c r="I1208" s="306"/>
      <c r="J1208" s="306"/>
      <c r="K1208" s="306"/>
      <c r="L1208" s="306"/>
      <c r="M1208" s="134">
        <v>99</v>
      </c>
      <c r="N1208" s="134">
        <v>98</v>
      </c>
      <c r="O1208" s="229" t="s">
        <v>2467</v>
      </c>
    </row>
    <row r="1209" spans="1:18" ht="90" x14ac:dyDescent="0.25">
      <c r="A1209" s="392"/>
      <c r="B1209" s="363"/>
      <c r="C1209" s="13" t="s">
        <v>766</v>
      </c>
      <c r="D1209" s="131">
        <v>2019</v>
      </c>
      <c r="E1209" s="306">
        <v>1559.92</v>
      </c>
      <c r="F1209" s="306">
        <v>1188.7</v>
      </c>
      <c r="G1209" s="306">
        <f>H1209</f>
        <v>1085.3</v>
      </c>
      <c r="H1209" s="306">
        <v>1085.3</v>
      </c>
      <c r="I1209" s="306"/>
      <c r="J1209" s="306"/>
      <c r="K1209" s="306">
        <v>370.67</v>
      </c>
      <c r="L1209" s="306"/>
      <c r="M1209" s="131">
        <v>100</v>
      </c>
      <c r="N1209" s="131">
        <v>100</v>
      </c>
      <c r="O1209" s="229" t="s">
        <v>2467</v>
      </c>
    </row>
    <row r="1210" spans="1:18" ht="60" x14ac:dyDescent="0.25">
      <c r="A1210" s="392"/>
      <c r="B1210" s="363"/>
      <c r="C1210" s="13" t="s">
        <v>767</v>
      </c>
      <c r="D1210" s="131">
        <v>2019</v>
      </c>
      <c r="E1210" s="306">
        <v>1581.6849999999999</v>
      </c>
      <c r="F1210" s="306">
        <v>1494.98</v>
      </c>
      <c r="G1210" s="306">
        <f>H1210</f>
        <v>635.70000000000005</v>
      </c>
      <c r="H1210" s="306">
        <v>635.70000000000005</v>
      </c>
      <c r="I1210" s="306"/>
      <c r="J1210" s="306"/>
      <c r="K1210" s="306">
        <v>164.31100000000001</v>
      </c>
      <c r="L1210" s="306">
        <v>164.31100000000001</v>
      </c>
      <c r="M1210" s="29">
        <v>38</v>
      </c>
      <c r="N1210" s="131">
        <v>70</v>
      </c>
      <c r="O1210" s="229" t="s">
        <v>2467</v>
      </c>
      <c r="P1210" s="31"/>
      <c r="Q1210" s="31"/>
      <c r="R1210" s="31"/>
    </row>
    <row r="1211" spans="1:18" ht="90.75" thickBot="1" x14ac:dyDescent="0.3">
      <c r="A1211" s="401"/>
      <c r="B1211" s="372"/>
      <c r="C1211" s="38" t="s">
        <v>768</v>
      </c>
      <c r="D1211" s="144" t="s">
        <v>2452</v>
      </c>
      <c r="E1211" s="319">
        <v>1558.78</v>
      </c>
      <c r="F1211" s="319">
        <v>1377.37</v>
      </c>
      <c r="G1211" s="319">
        <f>H1211</f>
        <v>1085.3</v>
      </c>
      <c r="H1211" s="319">
        <v>1085.3</v>
      </c>
      <c r="I1211" s="319"/>
      <c r="J1211" s="319"/>
      <c r="K1211" s="319">
        <v>413.21300000000002</v>
      </c>
      <c r="L1211" s="319">
        <v>413.21300000000002</v>
      </c>
      <c r="M1211" s="144">
        <v>100</v>
      </c>
      <c r="N1211" s="144">
        <v>100</v>
      </c>
      <c r="O1211" s="233" t="s">
        <v>2467</v>
      </c>
      <c r="P1211" s="31"/>
      <c r="Q1211" s="31"/>
      <c r="R1211" s="31"/>
    </row>
    <row r="1212" spans="1:18" ht="60.75" thickBot="1" x14ac:dyDescent="0.3">
      <c r="A1212" s="200" t="s">
        <v>769</v>
      </c>
      <c r="B1212" s="136" t="s">
        <v>2632</v>
      </c>
      <c r="C1212" s="16" t="s">
        <v>770</v>
      </c>
      <c r="D1212" s="32">
        <v>2019</v>
      </c>
      <c r="E1212" s="313">
        <v>150</v>
      </c>
      <c r="F1212" s="313">
        <v>150</v>
      </c>
      <c r="G1212" s="313">
        <v>150</v>
      </c>
      <c r="H1212" s="313">
        <v>150</v>
      </c>
      <c r="I1212" s="313"/>
      <c r="J1212" s="313"/>
      <c r="K1212" s="313"/>
      <c r="L1212" s="313">
        <v>150</v>
      </c>
      <c r="M1212" s="141">
        <v>100</v>
      </c>
      <c r="N1212" s="141"/>
      <c r="O1212" s="226" t="s">
        <v>2467</v>
      </c>
      <c r="P1212" s="31"/>
      <c r="Q1212" s="31"/>
      <c r="R1212" s="31"/>
    </row>
    <row r="1213" spans="1:18" ht="90.75" thickBot="1" x14ac:dyDescent="0.3">
      <c r="A1213" s="181" t="s">
        <v>771</v>
      </c>
      <c r="B1213" s="149" t="s">
        <v>141</v>
      </c>
      <c r="C1213" s="120" t="s">
        <v>772</v>
      </c>
      <c r="D1213" s="169">
        <v>2020</v>
      </c>
      <c r="E1213" s="326">
        <v>282</v>
      </c>
      <c r="F1213" s="326">
        <v>282</v>
      </c>
      <c r="G1213" s="326">
        <v>282</v>
      </c>
      <c r="H1213" s="326">
        <v>280</v>
      </c>
      <c r="I1213" s="326">
        <v>2</v>
      </c>
      <c r="J1213" s="326"/>
      <c r="K1213" s="326" t="s">
        <v>2652</v>
      </c>
      <c r="L1213" s="326" t="s">
        <v>2652</v>
      </c>
      <c r="M1213" s="169">
        <v>0</v>
      </c>
      <c r="N1213" s="169">
        <v>0</v>
      </c>
      <c r="O1213" s="270" t="s">
        <v>2467</v>
      </c>
    </row>
    <row r="1214" spans="1:18" ht="29.25" customHeight="1" x14ac:dyDescent="0.25">
      <c r="A1214" s="385" t="s">
        <v>268</v>
      </c>
      <c r="B1214" s="386"/>
      <c r="C1214" s="386"/>
      <c r="D1214" s="386"/>
      <c r="E1214" s="386"/>
      <c r="F1214" s="386"/>
      <c r="G1214" s="386"/>
      <c r="H1214" s="386"/>
      <c r="I1214" s="386"/>
      <c r="J1214" s="386"/>
      <c r="K1214" s="386"/>
      <c r="L1214" s="386"/>
      <c r="M1214" s="386"/>
      <c r="N1214" s="386"/>
      <c r="O1214" s="387"/>
    </row>
    <row r="1215" spans="1:18" ht="75.75" thickBot="1" x14ac:dyDescent="0.3">
      <c r="A1215" s="197" t="s">
        <v>269</v>
      </c>
      <c r="B1215" s="148" t="s">
        <v>2632</v>
      </c>
      <c r="C1215" s="93" t="s">
        <v>270</v>
      </c>
      <c r="D1215" s="84">
        <v>2019</v>
      </c>
      <c r="E1215" s="343">
        <v>123.3</v>
      </c>
      <c r="F1215" s="343">
        <v>0.1</v>
      </c>
      <c r="G1215" s="343">
        <v>123.3</v>
      </c>
      <c r="H1215" s="343">
        <v>120</v>
      </c>
      <c r="I1215" s="343">
        <v>3.3</v>
      </c>
      <c r="J1215" s="343"/>
      <c r="K1215" s="343">
        <v>123.3</v>
      </c>
      <c r="L1215" s="343">
        <v>123.3</v>
      </c>
      <c r="M1215" s="84">
        <v>100</v>
      </c>
      <c r="N1215" s="84">
        <v>100</v>
      </c>
      <c r="O1215" s="272" t="s">
        <v>2654</v>
      </c>
    </row>
    <row r="1216" spans="1:18" ht="45" x14ac:dyDescent="0.25">
      <c r="A1216" s="394" t="s">
        <v>271</v>
      </c>
      <c r="B1216" s="362" t="s">
        <v>2632</v>
      </c>
      <c r="C1216" s="16" t="s">
        <v>272</v>
      </c>
      <c r="D1216" s="32">
        <v>2019</v>
      </c>
      <c r="E1216" s="313">
        <v>200</v>
      </c>
      <c r="F1216" s="313">
        <v>0</v>
      </c>
      <c r="G1216" s="313">
        <v>200</v>
      </c>
      <c r="H1216" s="313">
        <v>200</v>
      </c>
      <c r="I1216" s="313">
        <v>0</v>
      </c>
      <c r="J1216" s="313">
        <v>0</v>
      </c>
      <c r="K1216" s="313"/>
      <c r="L1216" s="313"/>
      <c r="M1216" s="48">
        <v>100</v>
      </c>
      <c r="N1216" s="48">
        <v>100</v>
      </c>
      <c r="O1216" s="262" t="s">
        <v>2467</v>
      </c>
    </row>
    <row r="1217" spans="1:15" ht="135" x14ac:dyDescent="0.25">
      <c r="A1217" s="392"/>
      <c r="B1217" s="363"/>
      <c r="C1217" s="13" t="s">
        <v>273</v>
      </c>
      <c r="D1217" s="29">
        <v>2019</v>
      </c>
      <c r="E1217" s="312">
        <v>70</v>
      </c>
      <c r="F1217" s="312">
        <v>0</v>
      </c>
      <c r="G1217" s="312">
        <v>70</v>
      </c>
      <c r="H1217" s="312">
        <v>70</v>
      </c>
      <c r="I1217" s="312">
        <v>0</v>
      </c>
      <c r="J1217" s="312">
        <v>0</v>
      </c>
      <c r="K1217" s="312"/>
      <c r="L1217" s="312"/>
      <c r="M1217" s="65"/>
      <c r="N1217" s="65"/>
      <c r="O1217" s="263" t="s">
        <v>2467</v>
      </c>
    </row>
    <row r="1218" spans="1:15" ht="90" x14ac:dyDescent="0.25">
      <c r="A1218" s="392"/>
      <c r="B1218" s="363" t="s">
        <v>2632</v>
      </c>
      <c r="C1218" s="12" t="s">
        <v>274</v>
      </c>
      <c r="D1218" s="29" t="s">
        <v>2452</v>
      </c>
      <c r="E1218" s="306">
        <v>32</v>
      </c>
      <c r="F1218" s="306">
        <v>32</v>
      </c>
      <c r="G1218" s="306">
        <v>32</v>
      </c>
      <c r="H1218" s="306">
        <v>32</v>
      </c>
      <c r="I1218" s="306">
        <v>0</v>
      </c>
      <c r="J1218" s="306">
        <v>0</v>
      </c>
      <c r="K1218" s="306">
        <v>0</v>
      </c>
      <c r="L1218" s="306">
        <v>0</v>
      </c>
      <c r="M1218" s="64"/>
      <c r="N1218" s="64"/>
      <c r="O1218" s="263" t="s">
        <v>2467</v>
      </c>
    </row>
    <row r="1219" spans="1:15" ht="90" x14ac:dyDescent="0.25">
      <c r="A1219" s="392"/>
      <c r="B1219" s="363"/>
      <c r="C1219" s="12" t="s">
        <v>275</v>
      </c>
      <c r="D1219" s="29" t="s">
        <v>2452</v>
      </c>
      <c r="E1219" s="306">
        <v>42</v>
      </c>
      <c r="F1219" s="306">
        <v>42</v>
      </c>
      <c r="G1219" s="306">
        <v>42</v>
      </c>
      <c r="H1219" s="306">
        <v>42</v>
      </c>
      <c r="I1219" s="306">
        <v>0</v>
      </c>
      <c r="J1219" s="306">
        <v>0</v>
      </c>
      <c r="K1219" s="306">
        <v>0</v>
      </c>
      <c r="L1219" s="306">
        <v>0</v>
      </c>
      <c r="M1219" s="64"/>
      <c r="N1219" s="64"/>
      <c r="O1219" s="263" t="s">
        <v>2467</v>
      </c>
    </row>
    <row r="1220" spans="1:15" ht="90" x14ac:dyDescent="0.25">
      <c r="A1220" s="392"/>
      <c r="B1220" s="363"/>
      <c r="C1220" s="13" t="s">
        <v>276</v>
      </c>
      <c r="D1220" s="29" t="s">
        <v>2452</v>
      </c>
      <c r="E1220" s="306">
        <v>1360.8</v>
      </c>
      <c r="F1220" s="306">
        <v>1360.8</v>
      </c>
      <c r="G1220" s="306">
        <v>1360.8</v>
      </c>
      <c r="H1220" s="306">
        <v>404</v>
      </c>
      <c r="I1220" s="306">
        <v>491.4</v>
      </c>
      <c r="J1220" s="306">
        <v>465.4</v>
      </c>
      <c r="K1220" s="306">
        <v>378.2</v>
      </c>
      <c r="L1220" s="306">
        <v>378.2</v>
      </c>
      <c r="M1220" s="85">
        <v>83</v>
      </c>
      <c r="N1220" s="85">
        <v>83</v>
      </c>
      <c r="O1220" s="263" t="s">
        <v>2467</v>
      </c>
    </row>
    <row r="1221" spans="1:15" ht="105" x14ac:dyDescent="0.25">
      <c r="A1221" s="392"/>
      <c r="B1221" s="363"/>
      <c r="C1221" s="12" t="s">
        <v>277</v>
      </c>
      <c r="D1221" s="29" t="s">
        <v>2452</v>
      </c>
      <c r="E1221" s="306">
        <v>32.1</v>
      </c>
      <c r="F1221" s="306">
        <v>32.1</v>
      </c>
      <c r="G1221" s="306">
        <v>32.1</v>
      </c>
      <c r="H1221" s="306">
        <v>32.1</v>
      </c>
      <c r="I1221" s="306">
        <v>0</v>
      </c>
      <c r="J1221" s="306">
        <v>0</v>
      </c>
      <c r="K1221" s="306">
        <v>0</v>
      </c>
      <c r="L1221" s="306">
        <v>0</v>
      </c>
      <c r="M1221" s="64"/>
      <c r="N1221" s="64"/>
      <c r="O1221" s="263" t="s">
        <v>2467</v>
      </c>
    </row>
    <row r="1222" spans="1:15" ht="135.75" thickBot="1" x14ac:dyDescent="0.3">
      <c r="A1222" s="393"/>
      <c r="B1222" s="377"/>
      <c r="C1222" s="49" t="s">
        <v>278</v>
      </c>
      <c r="D1222" s="18" t="s">
        <v>2452</v>
      </c>
      <c r="E1222" s="309">
        <v>42</v>
      </c>
      <c r="F1222" s="309">
        <v>42</v>
      </c>
      <c r="G1222" s="309">
        <v>42</v>
      </c>
      <c r="H1222" s="309">
        <v>42</v>
      </c>
      <c r="I1222" s="309">
        <v>0</v>
      </c>
      <c r="J1222" s="309">
        <v>0</v>
      </c>
      <c r="K1222" s="309">
        <v>0</v>
      </c>
      <c r="L1222" s="309">
        <v>0</v>
      </c>
      <c r="M1222" s="34"/>
      <c r="N1222" s="34"/>
      <c r="O1222" s="264" t="s">
        <v>2467</v>
      </c>
    </row>
    <row r="1223" spans="1:15" ht="105" x14ac:dyDescent="0.25">
      <c r="A1223" s="394" t="s">
        <v>279</v>
      </c>
      <c r="B1223" s="362" t="s">
        <v>141</v>
      </c>
      <c r="C1223" s="16" t="s">
        <v>280</v>
      </c>
      <c r="D1223" s="141">
        <v>2019</v>
      </c>
      <c r="E1223" s="313">
        <v>1684.211</v>
      </c>
      <c r="F1223" s="313">
        <v>0</v>
      </c>
      <c r="G1223" s="313">
        <f>SUM(H1223:J1223)</f>
        <v>1600</v>
      </c>
      <c r="H1223" s="313">
        <v>1600</v>
      </c>
      <c r="I1223" s="313"/>
      <c r="J1223" s="313"/>
      <c r="K1223" s="313"/>
      <c r="L1223" s="313"/>
      <c r="M1223" s="141"/>
      <c r="N1223" s="141"/>
      <c r="O1223" s="226" t="s">
        <v>2464</v>
      </c>
    </row>
    <row r="1224" spans="1:15" ht="90" x14ac:dyDescent="0.25">
      <c r="A1224" s="392"/>
      <c r="B1224" s="363"/>
      <c r="C1224" s="13" t="s">
        <v>281</v>
      </c>
      <c r="D1224" s="131" t="s">
        <v>2463</v>
      </c>
      <c r="E1224" s="306">
        <v>6240.8140000000003</v>
      </c>
      <c r="F1224" s="306">
        <v>0</v>
      </c>
      <c r="G1224" s="306">
        <f>SUM(H1224:J1224)</f>
        <v>4500</v>
      </c>
      <c r="H1224" s="306">
        <v>4000</v>
      </c>
      <c r="I1224" s="306">
        <v>500</v>
      </c>
      <c r="J1224" s="306"/>
      <c r="K1224" s="306"/>
      <c r="L1224" s="306"/>
      <c r="M1224" s="131"/>
      <c r="N1224" s="131"/>
      <c r="O1224" s="229" t="s">
        <v>2352</v>
      </c>
    </row>
    <row r="1225" spans="1:15" ht="75.75" thickBot="1" x14ac:dyDescent="0.3">
      <c r="A1225" s="393"/>
      <c r="B1225" s="377"/>
      <c r="C1225" s="15" t="s">
        <v>282</v>
      </c>
      <c r="D1225" s="18" t="s">
        <v>2452</v>
      </c>
      <c r="E1225" s="309">
        <v>6387.098</v>
      </c>
      <c r="F1225" s="309">
        <v>4317.3379999999997</v>
      </c>
      <c r="G1225" s="307">
        <f>SUM(H1225:J1225)</f>
        <v>3863.5</v>
      </c>
      <c r="H1225" s="309">
        <v>1859.5</v>
      </c>
      <c r="I1225" s="309">
        <v>2004</v>
      </c>
      <c r="J1225" s="309"/>
      <c r="K1225" s="309">
        <v>752.92399999999998</v>
      </c>
      <c r="L1225" s="309">
        <v>52.923999999999999</v>
      </c>
      <c r="M1225" s="18">
        <v>32.5</v>
      </c>
      <c r="N1225" s="18">
        <v>1.2</v>
      </c>
      <c r="O1225" s="227" t="s">
        <v>2654</v>
      </c>
    </row>
    <row r="1226" spans="1:15" ht="75" x14ac:dyDescent="0.25">
      <c r="A1226" s="394" t="s">
        <v>283</v>
      </c>
      <c r="B1226" s="362" t="s">
        <v>141</v>
      </c>
      <c r="C1226" s="16" t="s">
        <v>284</v>
      </c>
      <c r="D1226" s="32">
        <v>2019</v>
      </c>
      <c r="E1226" s="308"/>
      <c r="F1226" s="308">
        <v>1470</v>
      </c>
      <c r="G1226" s="308">
        <v>1470</v>
      </c>
      <c r="H1226" s="351">
        <v>1470</v>
      </c>
      <c r="I1226" s="308"/>
      <c r="J1226" s="308"/>
      <c r="K1226" s="308"/>
      <c r="L1226" s="308"/>
      <c r="M1226" s="32"/>
      <c r="N1226" s="32"/>
      <c r="O1226" s="230" t="s">
        <v>2597</v>
      </c>
    </row>
    <row r="1227" spans="1:15" ht="45" x14ac:dyDescent="0.25">
      <c r="A1227" s="392"/>
      <c r="B1227" s="363"/>
      <c r="C1227" s="13" t="s">
        <v>285</v>
      </c>
      <c r="D1227" s="29">
        <v>2019</v>
      </c>
      <c r="E1227" s="312">
        <v>934.04200000000003</v>
      </c>
      <c r="F1227" s="312"/>
      <c r="G1227" s="312">
        <v>934.04200000000003</v>
      </c>
      <c r="H1227" s="352">
        <v>934.04200000000003</v>
      </c>
      <c r="I1227" s="312"/>
      <c r="J1227" s="312"/>
      <c r="K1227" s="312"/>
      <c r="L1227" s="312"/>
      <c r="M1227" s="29"/>
      <c r="N1227" s="29"/>
      <c r="O1227" s="232" t="s">
        <v>2467</v>
      </c>
    </row>
    <row r="1228" spans="1:15" ht="105" x14ac:dyDescent="0.25">
      <c r="A1228" s="392"/>
      <c r="B1228" s="363"/>
      <c r="C1228" s="13" t="s">
        <v>286</v>
      </c>
      <c r="D1228" s="29">
        <v>2019</v>
      </c>
      <c r="E1228" s="312">
        <v>70</v>
      </c>
      <c r="F1228" s="312"/>
      <c r="G1228" s="312">
        <v>70</v>
      </c>
      <c r="H1228" s="352">
        <v>70</v>
      </c>
      <c r="I1228" s="312"/>
      <c r="J1228" s="312"/>
      <c r="K1228" s="312"/>
      <c r="L1228" s="312"/>
      <c r="M1228" s="29"/>
      <c r="N1228" s="29"/>
      <c r="O1228" s="232" t="s">
        <v>2654</v>
      </c>
    </row>
    <row r="1229" spans="1:15" ht="135" x14ac:dyDescent="0.25">
      <c r="A1229" s="392"/>
      <c r="B1229" s="363"/>
      <c r="C1229" s="13" t="s">
        <v>287</v>
      </c>
      <c r="D1229" s="29">
        <v>2019</v>
      </c>
      <c r="E1229" s="312">
        <v>75.432000000000002</v>
      </c>
      <c r="F1229" s="312"/>
      <c r="G1229" s="312">
        <v>75.432000000000002</v>
      </c>
      <c r="H1229" s="352">
        <v>75.432000000000002</v>
      </c>
      <c r="I1229" s="312"/>
      <c r="J1229" s="312"/>
      <c r="K1229" s="312"/>
      <c r="L1229" s="312"/>
      <c r="M1229" s="29"/>
      <c r="N1229" s="29"/>
      <c r="O1229" s="232" t="s">
        <v>2654</v>
      </c>
    </row>
    <row r="1230" spans="1:15" ht="90" x14ac:dyDescent="0.25">
      <c r="A1230" s="392"/>
      <c r="B1230" s="363"/>
      <c r="C1230" s="13" t="s">
        <v>288</v>
      </c>
      <c r="D1230" s="29">
        <v>2019</v>
      </c>
      <c r="E1230" s="312">
        <v>200</v>
      </c>
      <c r="F1230" s="312"/>
      <c r="G1230" s="312">
        <v>200</v>
      </c>
      <c r="H1230" s="352">
        <v>200</v>
      </c>
      <c r="I1230" s="312"/>
      <c r="J1230" s="312"/>
      <c r="K1230" s="312"/>
      <c r="L1230" s="312"/>
      <c r="M1230" s="29"/>
      <c r="N1230" s="29"/>
      <c r="O1230" s="232" t="s">
        <v>1324</v>
      </c>
    </row>
    <row r="1231" spans="1:15" ht="60" x14ac:dyDescent="0.25">
      <c r="A1231" s="392"/>
      <c r="B1231" s="363"/>
      <c r="C1231" s="13" t="s">
        <v>289</v>
      </c>
      <c r="D1231" s="29">
        <v>2019</v>
      </c>
      <c r="E1231" s="312">
        <v>200</v>
      </c>
      <c r="F1231" s="312"/>
      <c r="G1231" s="312">
        <v>200</v>
      </c>
      <c r="H1231" s="352">
        <v>200</v>
      </c>
      <c r="I1231" s="312"/>
      <c r="J1231" s="312"/>
      <c r="K1231" s="312"/>
      <c r="L1231" s="312"/>
      <c r="M1231" s="29"/>
      <c r="N1231" s="29"/>
      <c r="O1231" s="232" t="s">
        <v>2597</v>
      </c>
    </row>
    <row r="1232" spans="1:15" ht="45.75" thickBot="1" x14ac:dyDescent="0.3">
      <c r="A1232" s="393"/>
      <c r="B1232" s="377"/>
      <c r="C1232" s="15" t="s">
        <v>290</v>
      </c>
      <c r="D1232" s="18">
        <v>2019</v>
      </c>
      <c r="E1232" s="309">
        <v>1499.6590000000001</v>
      </c>
      <c r="F1232" s="309"/>
      <c r="G1232" s="309">
        <v>1499.6590000000001</v>
      </c>
      <c r="H1232" s="353">
        <v>1499.6590000000001</v>
      </c>
      <c r="I1232" s="309"/>
      <c r="J1232" s="309"/>
      <c r="K1232" s="309"/>
      <c r="L1232" s="309"/>
      <c r="M1232" s="18"/>
      <c r="N1232" s="18"/>
      <c r="O1232" s="231" t="s">
        <v>2467</v>
      </c>
    </row>
    <row r="1233" spans="1:15" ht="60" x14ac:dyDescent="0.25">
      <c r="A1233" s="394" t="s">
        <v>291</v>
      </c>
      <c r="B1233" s="362" t="s">
        <v>141</v>
      </c>
      <c r="C1233" s="286" t="s">
        <v>292</v>
      </c>
      <c r="D1233" s="32">
        <v>2019</v>
      </c>
      <c r="E1233" s="308">
        <v>1499.2719999999999</v>
      </c>
      <c r="F1233" s="308">
        <v>1499.2719999999999</v>
      </c>
      <c r="G1233" s="308">
        <v>1499.2719999999999</v>
      </c>
      <c r="H1233" s="308">
        <v>1430.5920000000001</v>
      </c>
      <c r="I1233" s="308">
        <v>68.680000000000007</v>
      </c>
      <c r="J1233" s="308">
        <v>0</v>
      </c>
      <c r="K1233" s="308">
        <v>0</v>
      </c>
      <c r="L1233" s="308">
        <v>39.683999999999997</v>
      </c>
      <c r="M1233" s="32">
        <v>0</v>
      </c>
      <c r="N1233" s="32">
        <v>3</v>
      </c>
      <c r="O1233" s="230" t="s">
        <v>2467</v>
      </c>
    </row>
    <row r="1234" spans="1:15" ht="45" x14ac:dyDescent="0.25">
      <c r="A1234" s="392"/>
      <c r="B1234" s="363"/>
      <c r="C1234" s="35" t="s">
        <v>293</v>
      </c>
      <c r="D1234" s="29">
        <v>2019</v>
      </c>
      <c r="E1234" s="312">
        <v>1322.1890000000001</v>
      </c>
      <c r="F1234" s="312">
        <v>1322.1890000000001</v>
      </c>
      <c r="G1234" s="312">
        <v>1322.1890000000001</v>
      </c>
      <c r="H1234" s="312">
        <v>1260.5429999999999</v>
      </c>
      <c r="I1234" s="312">
        <v>61.646000000000001</v>
      </c>
      <c r="J1234" s="312">
        <v>0</v>
      </c>
      <c r="K1234" s="312">
        <v>0</v>
      </c>
      <c r="L1234" s="312">
        <v>39.51</v>
      </c>
      <c r="M1234" s="29">
        <v>0</v>
      </c>
      <c r="N1234" s="29">
        <v>3</v>
      </c>
      <c r="O1234" s="232" t="s">
        <v>2467</v>
      </c>
    </row>
    <row r="1235" spans="1:15" ht="45" x14ac:dyDescent="0.25">
      <c r="A1235" s="392"/>
      <c r="B1235" s="363"/>
      <c r="C1235" s="13" t="s">
        <v>294</v>
      </c>
      <c r="D1235" s="29">
        <v>2019</v>
      </c>
      <c r="E1235" s="312">
        <v>500</v>
      </c>
      <c r="F1235" s="312">
        <v>0</v>
      </c>
      <c r="G1235" s="312">
        <v>500</v>
      </c>
      <c r="H1235" s="312">
        <v>500</v>
      </c>
      <c r="I1235" s="312">
        <v>0</v>
      </c>
      <c r="J1235" s="312">
        <v>0</v>
      </c>
      <c r="K1235" s="312">
        <v>0</v>
      </c>
      <c r="L1235" s="312">
        <v>0</v>
      </c>
      <c r="M1235" s="29">
        <v>0</v>
      </c>
      <c r="N1235" s="29">
        <v>0</v>
      </c>
      <c r="O1235" s="232" t="s">
        <v>2597</v>
      </c>
    </row>
    <row r="1236" spans="1:15" ht="45" x14ac:dyDescent="0.25">
      <c r="A1236" s="392"/>
      <c r="B1236" s="363"/>
      <c r="C1236" s="35" t="s">
        <v>295</v>
      </c>
      <c r="D1236" s="29">
        <v>2019</v>
      </c>
      <c r="E1236" s="312">
        <v>20</v>
      </c>
      <c r="F1236" s="312">
        <v>0</v>
      </c>
      <c r="G1236" s="312">
        <v>20</v>
      </c>
      <c r="H1236" s="312">
        <v>20</v>
      </c>
      <c r="I1236" s="312">
        <v>0</v>
      </c>
      <c r="J1236" s="312">
        <v>0</v>
      </c>
      <c r="K1236" s="312">
        <v>0</v>
      </c>
      <c r="L1236" s="312">
        <v>0</v>
      </c>
      <c r="M1236" s="29">
        <v>0</v>
      </c>
      <c r="N1236" s="29">
        <v>0</v>
      </c>
      <c r="O1236" s="232" t="s">
        <v>2467</v>
      </c>
    </row>
    <row r="1237" spans="1:15" ht="45" x14ac:dyDescent="0.25">
      <c r="A1237" s="392"/>
      <c r="B1237" s="363"/>
      <c r="C1237" s="35" t="s">
        <v>296</v>
      </c>
      <c r="D1237" s="29">
        <v>2019</v>
      </c>
      <c r="E1237" s="312">
        <v>40</v>
      </c>
      <c r="F1237" s="312">
        <v>0</v>
      </c>
      <c r="G1237" s="312">
        <v>40</v>
      </c>
      <c r="H1237" s="312">
        <v>40</v>
      </c>
      <c r="I1237" s="312">
        <v>0</v>
      </c>
      <c r="J1237" s="312">
        <v>0</v>
      </c>
      <c r="K1237" s="312">
        <v>0</v>
      </c>
      <c r="L1237" s="312">
        <v>0</v>
      </c>
      <c r="M1237" s="29">
        <v>0</v>
      </c>
      <c r="N1237" s="29">
        <v>0</v>
      </c>
      <c r="O1237" s="232" t="s">
        <v>2467</v>
      </c>
    </row>
    <row r="1238" spans="1:15" ht="30" x14ac:dyDescent="0.25">
      <c r="A1238" s="392"/>
      <c r="B1238" s="363"/>
      <c r="C1238" s="35" t="s">
        <v>297</v>
      </c>
      <c r="D1238" s="29">
        <v>2019</v>
      </c>
      <c r="E1238" s="312">
        <v>1200</v>
      </c>
      <c r="F1238" s="312"/>
      <c r="G1238" s="312">
        <v>1200</v>
      </c>
      <c r="H1238" s="312">
        <v>1200</v>
      </c>
      <c r="I1238" s="312">
        <v>0</v>
      </c>
      <c r="J1238" s="312">
        <v>0</v>
      </c>
      <c r="K1238" s="312">
        <v>0</v>
      </c>
      <c r="L1238" s="312">
        <v>0</v>
      </c>
      <c r="M1238" s="29">
        <v>0</v>
      </c>
      <c r="N1238" s="29">
        <v>0</v>
      </c>
      <c r="O1238" s="232" t="s">
        <v>2597</v>
      </c>
    </row>
    <row r="1239" spans="1:15" ht="120.75" thickBot="1" x14ac:dyDescent="0.3">
      <c r="A1239" s="393"/>
      <c r="B1239" s="377"/>
      <c r="C1239" s="287" t="s">
        <v>298</v>
      </c>
      <c r="D1239" s="18">
        <v>2019</v>
      </c>
      <c r="E1239" s="309">
        <v>1255.299</v>
      </c>
      <c r="F1239" s="309">
        <v>1255.299</v>
      </c>
      <c r="G1239" s="309">
        <v>1255.299</v>
      </c>
      <c r="H1239" s="309">
        <v>1255.299</v>
      </c>
      <c r="I1239" s="309">
        <v>0</v>
      </c>
      <c r="J1239" s="309">
        <v>0</v>
      </c>
      <c r="K1239" s="309">
        <v>0</v>
      </c>
      <c r="L1239" s="309">
        <v>0</v>
      </c>
      <c r="M1239" s="18">
        <v>0</v>
      </c>
      <c r="N1239" s="18">
        <v>0</v>
      </c>
      <c r="O1239" s="231" t="s">
        <v>2467</v>
      </c>
    </row>
    <row r="1240" spans="1:15" ht="105" x14ac:dyDescent="0.25">
      <c r="A1240" s="394" t="s">
        <v>299</v>
      </c>
      <c r="B1240" s="362" t="s">
        <v>2632</v>
      </c>
      <c r="C1240" s="16" t="s">
        <v>300</v>
      </c>
      <c r="D1240" s="141" t="s">
        <v>2452</v>
      </c>
      <c r="E1240" s="313">
        <v>783.3</v>
      </c>
      <c r="F1240" s="313">
        <v>783.3</v>
      </c>
      <c r="G1240" s="313">
        <v>567</v>
      </c>
      <c r="H1240" s="313">
        <v>567</v>
      </c>
      <c r="I1240" s="313"/>
      <c r="J1240" s="313"/>
      <c r="K1240" s="313"/>
      <c r="L1240" s="313"/>
      <c r="M1240" s="141">
        <v>72.400000000000006</v>
      </c>
      <c r="N1240" s="141">
        <v>72.400000000000006</v>
      </c>
      <c r="O1240" s="230" t="s">
        <v>2467</v>
      </c>
    </row>
    <row r="1241" spans="1:15" ht="60" x14ac:dyDescent="0.25">
      <c r="A1241" s="392"/>
      <c r="B1241" s="363"/>
      <c r="C1241" s="13" t="s">
        <v>301</v>
      </c>
      <c r="D1241" s="131" t="s">
        <v>2452</v>
      </c>
      <c r="E1241" s="306">
        <v>251.8</v>
      </c>
      <c r="F1241" s="306">
        <v>61</v>
      </c>
      <c r="G1241" s="306">
        <v>61</v>
      </c>
      <c r="H1241" s="306">
        <v>61</v>
      </c>
      <c r="I1241" s="306"/>
      <c r="J1241" s="306"/>
      <c r="K1241" s="306"/>
      <c r="L1241" s="306">
        <v>251.8</v>
      </c>
      <c r="M1241" s="131">
        <v>100</v>
      </c>
      <c r="N1241" s="131">
        <v>100</v>
      </c>
      <c r="O1241" s="232" t="s">
        <v>2467</v>
      </c>
    </row>
    <row r="1242" spans="1:15" ht="90" x14ac:dyDescent="0.25">
      <c r="A1242" s="392"/>
      <c r="B1242" s="363"/>
      <c r="C1242" s="13" t="s">
        <v>302</v>
      </c>
      <c r="D1242" s="131" t="s">
        <v>2452</v>
      </c>
      <c r="E1242" s="306">
        <v>32</v>
      </c>
      <c r="F1242" s="306">
        <v>32</v>
      </c>
      <c r="G1242" s="306">
        <v>32</v>
      </c>
      <c r="H1242" s="306">
        <v>32</v>
      </c>
      <c r="I1242" s="306"/>
      <c r="J1242" s="306"/>
      <c r="K1242" s="306"/>
      <c r="L1242" s="306">
        <v>32</v>
      </c>
      <c r="M1242" s="131">
        <v>100</v>
      </c>
      <c r="N1242" s="131">
        <v>100</v>
      </c>
      <c r="O1242" s="232" t="s">
        <v>2467</v>
      </c>
    </row>
    <row r="1243" spans="1:15" ht="75.75" thickBot="1" x14ac:dyDescent="0.3">
      <c r="A1243" s="393"/>
      <c r="B1243" s="377"/>
      <c r="C1243" s="15" t="s">
        <v>303</v>
      </c>
      <c r="D1243" s="18" t="s">
        <v>2479</v>
      </c>
      <c r="E1243" s="309">
        <v>1624</v>
      </c>
      <c r="F1243" s="309">
        <v>1624</v>
      </c>
      <c r="G1243" s="309">
        <v>255</v>
      </c>
      <c r="H1243" s="309">
        <v>255</v>
      </c>
      <c r="I1243" s="309"/>
      <c r="J1243" s="309"/>
      <c r="K1243" s="309"/>
      <c r="L1243" s="309"/>
      <c r="M1243" s="18">
        <v>15.7</v>
      </c>
      <c r="N1243" s="18">
        <v>29.2</v>
      </c>
      <c r="O1243" s="231" t="s">
        <v>2467</v>
      </c>
    </row>
    <row r="1244" spans="1:15" ht="135" x14ac:dyDescent="0.25">
      <c r="A1244" s="394" t="s">
        <v>304</v>
      </c>
      <c r="B1244" s="136" t="s">
        <v>141</v>
      </c>
      <c r="C1244" s="16" t="s">
        <v>305</v>
      </c>
      <c r="D1244" s="32">
        <v>2020</v>
      </c>
      <c r="E1244" s="308">
        <v>1311.9649999999999</v>
      </c>
      <c r="F1244" s="308">
        <v>1011.965</v>
      </c>
      <c r="G1244" s="308">
        <v>300</v>
      </c>
      <c r="H1244" s="308">
        <v>300</v>
      </c>
      <c r="I1244" s="308">
        <v>0</v>
      </c>
      <c r="J1244" s="308">
        <v>0</v>
      </c>
      <c r="K1244" s="308">
        <v>0</v>
      </c>
      <c r="L1244" s="308">
        <v>0</v>
      </c>
      <c r="M1244" s="32">
        <v>0</v>
      </c>
      <c r="N1244" s="32">
        <v>0</v>
      </c>
      <c r="O1244" s="230" t="s">
        <v>2467</v>
      </c>
    </row>
    <row r="1245" spans="1:15" ht="105.75" thickBot="1" x14ac:dyDescent="0.3">
      <c r="A1245" s="393"/>
      <c r="B1245" s="142" t="s">
        <v>2632</v>
      </c>
      <c r="C1245" s="15" t="s">
        <v>306</v>
      </c>
      <c r="D1245" s="18" t="s">
        <v>2479</v>
      </c>
      <c r="E1245" s="309">
        <v>7517.9939999999997</v>
      </c>
      <c r="F1245" s="309">
        <v>2189.7440000000001</v>
      </c>
      <c r="G1245" s="309">
        <f>H1245+I1245+J1245</f>
        <v>1967</v>
      </c>
      <c r="H1245" s="309">
        <v>300</v>
      </c>
      <c r="I1245" s="309">
        <v>167</v>
      </c>
      <c r="J1245" s="309">
        <v>1500</v>
      </c>
      <c r="K1245" s="309"/>
      <c r="L1245" s="309"/>
      <c r="M1245" s="18">
        <v>99</v>
      </c>
      <c r="N1245" s="18">
        <v>99</v>
      </c>
      <c r="O1245" s="227" t="s">
        <v>307</v>
      </c>
    </row>
    <row r="1246" spans="1:15" ht="150" x14ac:dyDescent="0.25">
      <c r="A1246" s="394" t="s">
        <v>308</v>
      </c>
      <c r="B1246" s="362" t="s">
        <v>141</v>
      </c>
      <c r="C1246" s="16" t="s">
        <v>309</v>
      </c>
      <c r="D1246" s="32">
        <v>2019</v>
      </c>
      <c r="E1246" s="308">
        <v>55</v>
      </c>
      <c r="F1246" s="308">
        <v>0</v>
      </c>
      <c r="G1246" s="308">
        <v>55</v>
      </c>
      <c r="H1246" s="308">
        <v>55</v>
      </c>
      <c r="I1246" s="308">
        <v>0</v>
      </c>
      <c r="J1246" s="308">
        <v>0</v>
      </c>
      <c r="K1246" s="308">
        <v>0</v>
      </c>
      <c r="L1246" s="308">
        <v>0</v>
      </c>
      <c r="M1246" s="32"/>
      <c r="N1246" s="32"/>
      <c r="O1246" s="230"/>
    </row>
    <row r="1247" spans="1:15" ht="75.75" thickBot="1" x14ac:dyDescent="0.3">
      <c r="A1247" s="393"/>
      <c r="B1247" s="377"/>
      <c r="C1247" s="15" t="s">
        <v>310</v>
      </c>
      <c r="D1247" s="18">
        <v>2019</v>
      </c>
      <c r="E1247" s="309">
        <v>5</v>
      </c>
      <c r="F1247" s="309">
        <v>0</v>
      </c>
      <c r="G1247" s="309">
        <v>5</v>
      </c>
      <c r="H1247" s="309">
        <v>5</v>
      </c>
      <c r="I1247" s="309">
        <v>0</v>
      </c>
      <c r="J1247" s="309">
        <v>0</v>
      </c>
      <c r="K1247" s="309">
        <v>0</v>
      </c>
      <c r="L1247" s="309">
        <v>0</v>
      </c>
      <c r="M1247" s="18"/>
      <c r="N1247" s="18"/>
      <c r="O1247" s="231"/>
    </row>
    <row r="1248" spans="1:15" s="201" customFormat="1" ht="75" x14ac:dyDescent="0.25">
      <c r="A1248" s="378" t="s">
        <v>311</v>
      </c>
      <c r="B1248" s="406" t="s">
        <v>2677</v>
      </c>
      <c r="C1248" s="16" t="s">
        <v>312</v>
      </c>
      <c r="D1248" s="32">
        <v>2019</v>
      </c>
      <c r="E1248" s="308">
        <v>14.8</v>
      </c>
      <c r="F1248" s="308"/>
      <c r="G1248" s="308">
        <v>15</v>
      </c>
      <c r="H1248" s="308">
        <v>15</v>
      </c>
      <c r="I1248" s="308"/>
      <c r="J1248" s="308"/>
      <c r="K1248" s="308"/>
      <c r="L1248" s="308"/>
      <c r="M1248" s="32"/>
      <c r="N1248" s="32"/>
      <c r="O1248" s="226" t="s">
        <v>313</v>
      </c>
    </row>
    <row r="1249" spans="1:22" s="31" customFormat="1" ht="150" x14ac:dyDescent="0.25">
      <c r="A1249" s="375"/>
      <c r="B1249" s="380"/>
      <c r="C1249" s="12" t="s">
        <v>314</v>
      </c>
      <c r="D1249" s="134">
        <v>2019</v>
      </c>
      <c r="E1249" s="306">
        <v>154.298</v>
      </c>
      <c r="F1249" s="316">
        <v>0</v>
      </c>
      <c r="G1249" s="316">
        <v>154.72253000000001</v>
      </c>
      <c r="H1249" s="316">
        <v>150</v>
      </c>
      <c r="I1249" s="316">
        <v>4.7225299999999999</v>
      </c>
      <c r="J1249" s="316">
        <v>0</v>
      </c>
      <c r="K1249" s="316">
        <v>4.7225299999999999</v>
      </c>
      <c r="L1249" s="316">
        <v>4.7225299999999999</v>
      </c>
      <c r="M1249" s="134">
        <v>0</v>
      </c>
      <c r="N1249" s="134">
        <v>3</v>
      </c>
      <c r="O1249" s="238" t="s">
        <v>2657</v>
      </c>
    </row>
    <row r="1250" spans="1:22" s="31" customFormat="1" ht="45" x14ac:dyDescent="0.25">
      <c r="A1250" s="375"/>
      <c r="B1250" s="380"/>
      <c r="C1250" s="12" t="s">
        <v>315</v>
      </c>
      <c r="D1250" s="134">
        <v>2019</v>
      </c>
      <c r="E1250" s="306">
        <v>500</v>
      </c>
      <c r="F1250" s="316"/>
      <c r="G1250" s="316">
        <v>500</v>
      </c>
      <c r="H1250" s="316">
        <v>500</v>
      </c>
      <c r="I1250" s="316"/>
      <c r="J1250" s="316"/>
      <c r="K1250" s="316"/>
      <c r="L1250" s="316"/>
      <c r="M1250" s="134"/>
      <c r="N1250" s="134"/>
      <c r="O1250" s="238"/>
    </row>
    <row r="1251" spans="1:22" s="31" customFormat="1" ht="105" x14ac:dyDescent="0.25">
      <c r="A1251" s="375"/>
      <c r="B1251" s="380" t="s">
        <v>2632</v>
      </c>
      <c r="C1251" s="13" t="s">
        <v>316</v>
      </c>
      <c r="D1251" s="29">
        <v>2018</v>
      </c>
      <c r="E1251" s="312">
        <v>65.900000000000006</v>
      </c>
      <c r="F1251" s="312"/>
      <c r="G1251" s="312">
        <v>65.900000000000006</v>
      </c>
      <c r="H1251" s="312">
        <v>65.900000000000006</v>
      </c>
      <c r="I1251" s="312"/>
      <c r="J1251" s="312"/>
      <c r="K1251" s="312"/>
      <c r="L1251" s="312"/>
      <c r="M1251" s="29"/>
      <c r="N1251" s="29"/>
      <c r="O1251" s="229" t="s">
        <v>317</v>
      </c>
    </row>
    <row r="1252" spans="1:22" s="31" customFormat="1" ht="90" x14ac:dyDescent="0.25">
      <c r="A1252" s="375"/>
      <c r="B1252" s="380"/>
      <c r="C1252" s="13" t="s">
        <v>318</v>
      </c>
      <c r="D1252" s="29">
        <v>2018</v>
      </c>
      <c r="E1252" s="312">
        <v>100</v>
      </c>
      <c r="F1252" s="312"/>
      <c r="G1252" s="312">
        <v>100</v>
      </c>
      <c r="H1252" s="312">
        <v>100</v>
      </c>
      <c r="I1252" s="312"/>
      <c r="J1252" s="312"/>
      <c r="K1252" s="312"/>
      <c r="L1252" s="312"/>
      <c r="M1252" s="29"/>
      <c r="N1252" s="29"/>
      <c r="O1252" s="229" t="s">
        <v>317</v>
      </c>
    </row>
    <row r="1253" spans="1:22" s="31" customFormat="1" ht="120" x14ac:dyDescent="0.25">
      <c r="A1253" s="375"/>
      <c r="B1253" s="380"/>
      <c r="C1253" s="13" t="s">
        <v>319</v>
      </c>
      <c r="D1253" s="29">
        <v>2018</v>
      </c>
      <c r="E1253" s="312">
        <v>100</v>
      </c>
      <c r="F1253" s="312"/>
      <c r="G1253" s="312">
        <v>100</v>
      </c>
      <c r="H1253" s="312">
        <v>100</v>
      </c>
      <c r="I1253" s="312"/>
      <c r="J1253" s="312"/>
      <c r="K1253" s="312"/>
      <c r="L1253" s="312"/>
      <c r="M1253" s="29"/>
      <c r="N1253" s="29"/>
      <c r="O1253" s="229" t="s">
        <v>317</v>
      </c>
    </row>
    <row r="1254" spans="1:22" s="31" customFormat="1" ht="90" x14ac:dyDescent="0.25">
      <c r="A1254" s="375"/>
      <c r="B1254" s="380"/>
      <c r="C1254" s="13" t="s">
        <v>320</v>
      </c>
      <c r="D1254" s="29">
        <v>2018</v>
      </c>
      <c r="E1254" s="312">
        <v>80</v>
      </c>
      <c r="F1254" s="312"/>
      <c r="G1254" s="312">
        <v>80</v>
      </c>
      <c r="H1254" s="312">
        <v>80</v>
      </c>
      <c r="I1254" s="312"/>
      <c r="J1254" s="312"/>
      <c r="K1254" s="312"/>
      <c r="L1254" s="312"/>
      <c r="M1254" s="29"/>
      <c r="N1254" s="29"/>
      <c r="O1254" s="229" t="s">
        <v>317</v>
      </c>
    </row>
    <row r="1255" spans="1:22" s="31" customFormat="1" ht="45" x14ac:dyDescent="0.25">
      <c r="A1255" s="375"/>
      <c r="B1255" s="380"/>
      <c r="C1255" s="13" t="s">
        <v>321</v>
      </c>
      <c r="D1255" s="29">
        <v>2018</v>
      </c>
      <c r="E1255" s="312">
        <v>120</v>
      </c>
      <c r="F1255" s="312"/>
      <c r="G1255" s="312">
        <v>120</v>
      </c>
      <c r="H1255" s="312">
        <v>120</v>
      </c>
      <c r="I1255" s="312"/>
      <c r="J1255" s="312"/>
      <c r="K1255" s="312"/>
      <c r="L1255" s="312"/>
      <c r="M1255" s="29"/>
      <c r="N1255" s="29"/>
      <c r="O1255" s="229"/>
    </row>
    <row r="1256" spans="1:22" s="31" customFormat="1" ht="60" x14ac:dyDescent="0.25">
      <c r="A1256" s="375"/>
      <c r="B1256" s="380"/>
      <c r="C1256" s="12" t="s">
        <v>322</v>
      </c>
      <c r="D1256" s="134" t="s">
        <v>2452</v>
      </c>
      <c r="E1256" s="306">
        <v>164.97399999999999</v>
      </c>
      <c r="F1256" s="316">
        <v>154.55799999999999</v>
      </c>
      <c r="G1256" s="316">
        <v>153.92400000000001</v>
      </c>
      <c r="H1256" s="316">
        <v>140.92400000000001</v>
      </c>
      <c r="I1256" s="316">
        <v>13</v>
      </c>
      <c r="J1256" s="316">
        <v>0</v>
      </c>
      <c r="K1256" s="316">
        <v>0</v>
      </c>
      <c r="L1256" s="316">
        <v>73.384010000000004</v>
      </c>
      <c r="M1256" s="134">
        <v>89</v>
      </c>
      <c r="N1256" s="134">
        <v>89</v>
      </c>
      <c r="O1256" s="238" t="s">
        <v>2657</v>
      </c>
      <c r="P1256" s="202"/>
      <c r="Q1256" s="202"/>
      <c r="R1256" s="202"/>
      <c r="S1256" s="202"/>
      <c r="T1256" s="202"/>
      <c r="U1256" s="202"/>
      <c r="V1256" s="202"/>
    </row>
    <row r="1257" spans="1:22" s="31" customFormat="1" ht="75" x14ac:dyDescent="0.25">
      <c r="A1257" s="375"/>
      <c r="B1257" s="380"/>
      <c r="C1257" s="12" t="s">
        <v>323</v>
      </c>
      <c r="D1257" s="29">
        <v>2018</v>
      </c>
      <c r="E1257" s="306">
        <v>104.997</v>
      </c>
      <c r="F1257" s="316">
        <v>0</v>
      </c>
      <c r="G1257" s="316">
        <v>105</v>
      </c>
      <c r="H1257" s="316">
        <v>100</v>
      </c>
      <c r="I1257" s="316">
        <v>5</v>
      </c>
      <c r="J1257" s="316">
        <v>0</v>
      </c>
      <c r="K1257" s="316">
        <v>4.7225299999999999</v>
      </c>
      <c r="L1257" s="316">
        <v>99.586529999999996</v>
      </c>
      <c r="M1257" s="134">
        <v>100</v>
      </c>
      <c r="N1257" s="134">
        <v>100</v>
      </c>
      <c r="O1257" s="238" t="s">
        <v>2657</v>
      </c>
      <c r="P1257" s="202"/>
      <c r="Q1257" s="202"/>
      <c r="R1257" s="202"/>
      <c r="S1257" s="202"/>
      <c r="T1257" s="202"/>
      <c r="U1257" s="202"/>
      <c r="V1257" s="202"/>
    </row>
    <row r="1258" spans="1:22" s="31" customFormat="1" ht="75.75" thickBot="1" x14ac:dyDescent="0.3">
      <c r="A1258" s="376"/>
      <c r="B1258" s="408"/>
      <c r="C1258" s="49" t="s">
        <v>324</v>
      </c>
      <c r="D1258" s="135" t="s">
        <v>2452</v>
      </c>
      <c r="E1258" s="307">
        <v>119.621</v>
      </c>
      <c r="F1258" s="335">
        <v>103.621</v>
      </c>
      <c r="G1258" s="335">
        <v>105.931</v>
      </c>
      <c r="H1258" s="335">
        <v>91.930999999999997</v>
      </c>
      <c r="I1258" s="335">
        <v>14</v>
      </c>
      <c r="J1258" s="335">
        <v>0</v>
      </c>
      <c r="K1258" s="335">
        <v>0</v>
      </c>
      <c r="L1258" s="335">
        <v>87.188320000000004</v>
      </c>
      <c r="M1258" s="135">
        <v>96</v>
      </c>
      <c r="N1258" s="135">
        <v>96</v>
      </c>
      <c r="O1258" s="246" t="s">
        <v>2657</v>
      </c>
      <c r="P1258" s="202"/>
      <c r="Q1258" s="202"/>
      <c r="R1258" s="202"/>
      <c r="S1258" s="202"/>
      <c r="T1258" s="202"/>
      <c r="U1258" s="202"/>
      <c r="V1258" s="202"/>
    </row>
    <row r="1259" spans="1:22" ht="135" x14ac:dyDescent="0.25">
      <c r="A1259" s="394" t="s">
        <v>325</v>
      </c>
      <c r="B1259" s="362" t="s">
        <v>2632</v>
      </c>
      <c r="C1259" s="16" t="s">
        <v>326</v>
      </c>
      <c r="D1259" s="32">
        <v>2018</v>
      </c>
      <c r="E1259" s="308">
        <v>6466.2</v>
      </c>
      <c r="F1259" s="308"/>
      <c r="G1259" s="308">
        <v>6466.2</v>
      </c>
      <c r="H1259" s="308">
        <v>2000</v>
      </c>
      <c r="I1259" s="308">
        <v>4466.2</v>
      </c>
      <c r="J1259" s="308"/>
      <c r="K1259" s="308"/>
      <c r="L1259" s="308">
        <v>3440.9</v>
      </c>
      <c r="M1259" s="37"/>
      <c r="N1259" s="37">
        <v>0.53</v>
      </c>
      <c r="O1259" s="226" t="s">
        <v>2666</v>
      </c>
    </row>
    <row r="1260" spans="1:22" ht="45.75" thickBot="1" x14ac:dyDescent="0.3">
      <c r="A1260" s="393"/>
      <c r="B1260" s="377"/>
      <c r="C1260" s="15" t="s">
        <v>327</v>
      </c>
      <c r="D1260" s="18">
        <v>2018</v>
      </c>
      <c r="E1260" s="309">
        <v>231.1</v>
      </c>
      <c r="F1260" s="309"/>
      <c r="G1260" s="309">
        <v>231.1</v>
      </c>
      <c r="H1260" s="309">
        <v>231.1</v>
      </c>
      <c r="I1260" s="309"/>
      <c r="J1260" s="309"/>
      <c r="K1260" s="309"/>
      <c r="L1260" s="309">
        <v>69.3</v>
      </c>
      <c r="M1260" s="18"/>
      <c r="N1260" s="36">
        <v>0.3</v>
      </c>
      <c r="O1260" s="227" t="s">
        <v>2666</v>
      </c>
    </row>
    <row r="1261" spans="1:22" ht="60" x14ac:dyDescent="0.25">
      <c r="A1261" s="394" t="s">
        <v>328</v>
      </c>
      <c r="B1261" s="362" t="s">
        <v>141</v>
      </c>
      <c r="C1261" s="47" t="s">
        <v>329</v>
      </c>
      <c r="D1261" s="32" t="s">
        <v>2479</v>
      </c>
      <c r="E1261" s="308">
        <v>887.822</v>
      </c>
      <c r="F1261" s="308">
        <v>351</v>
      </c>
      <c r="G1261" s="308">
        <v>351</v>
      </c>
      <c r="H1261" s="308">
        <v>74</v>
      </c>
      <c r="I1261" s="308">
        <v>277</v>
      </c>
      <c r="J1261" s="308">
        <v>0</v>
      </c>
      <c r="K1261" s="308">
        <v>0</v>
      </c>
      <c r="L1261" s="308">
        <v>0</v>
      </c>
      <c r="M1261" s="37">
        <v>0.96</v>
      </c>
      <c r="N1261" s="32">
        <v>34</v>
      </c>
      <c r="O1261" s="230" t="s">
        <v>2467</v>
      </c>
    </row>
    <row r="1262" spans="1:22" ht="75" x14ac:dyDescent="0.25">
      <c r="A1262" s="392"/>
      <c r="B1262" s="363"/>
      <c r="C1262" s="13" t="s">
        <v>330</v>
      </c>
      <c r="D1262" s="29">
        <v>2019</v>
      </c>
      <c r="E1262" s="312">
        <v>3609.297</v>
      </c>
      <c r="F1262" s="312"/>
      <c r="G1262" s="312">
        <v>2267</v>
      </c>
      <c r="H1262" s="312">
        <v>1017</v>
      </c>
      <c r="I1262" s="312">
        <v>1250</v>
      </c>
      <c r="J1262" s="312">
        <v>0</v>
      </c>
      <c r="K1262" s="312">
        <v>0</v>
      </c>
      <c r="L1262" s="312">
        <v>0</v>
      </c>
      <c r="M1262" s="29">
        <v>75</v>
      </c>
      <c r="N1262" s="29">
        <v>75</v>
      </c>
      <c r="O1262" s="232" t="s">
        <v>2464</v>
      </c>
    </row>
    <row r="1263" spans="1:22" ht="120" x14ac:dyDescent="0.25">
      <c r="A1263" s="392"/>
      <c r="B1263" s="363"/>
      <c r="C1263" s="13" t="s">
        <v>331</v>
      </c>
      <c r="D1263" s="29" t="s">
        <v>2479</v>
      </c>
      <c r="E1263" s="312">
        <v>3875.4259999999999</v>
      </c>
      <c r="F1263" s="312">
        <v>2576</v>
      </c>
      <c r="G1263" s="312">
        <v>2576</v>
      </c>
      <c r="H1263" s="312">
        <v>1260</v>
      </c>
      <c r="I1263" s="312">
        <v>1316</v>
      </c>
      <c r="J1263" s="312">
        <v>0</v>
      </c>
      <c r="K1263" s="312">
        <v>0</v>
      </c>
      <c r="L1263" s="312">
        <v>0</v>
      </c>
      <c r="M1263" s="29">
        <v>72</v>
      </c>
      <c r="N1263" s="29">
        <v>72</v>
      </c>
      <c r="O1263" s="232" t="s">
        <v>2464</v>
      </c>
    </row>
    <row r="1264" spans="1:22" ht="75" x14ac:dyDescent="0.25">
      <c r="A1264" s="392"/>
      <c r="B1264" s="363"/>
      <c r="C1264" s="13" t="s">
        <v>332</v>
      </c>
      <c r="D1264" s="29">
        <v>2019</v>
      </c>
      <c r="E1264" s="312">
        <v>868.93600000000004</v>
      </c>
      <c r="F1264" s="312"/>
      <c r="G1264" s="312">
        <v>869</v>
      </c>
      <c r="H1264" s="312">
        <v>524</v>
      </c>
      <c r="I1264" s="312">
        <v>345</v>
      </c>
      <c r="J1264" s="312">
        <v>0</v>
      </c>
      <c r="K1264" s="312">
        <v>0</v>
      </c>
      <c r="L1264" s="312">
        <v>0</v>
      </c>
      <c r="M1264" s="29">
        <v>0</v>
      </c>
      <c r="N1264" s="29">
        <v>0</v>
      </c>
      <c r="O1264" s="232" t="s">
        <v>2467</v>
      </c>
    </row>
    <row r="1265" spans="1:15" ht="75" x14ac:dyDescent="0.25">
      <c r="A1265" s="392"/>
      <c r="B1265" s="363"/>
      <c r="C1265" s="13" t="s">
        <v>333</v>
      </c>
      <c r="D1265" s="29">
        <v>2019</v>
      </c>
      <c r="E1265" s="312">
        <v>1259.8499999999999</v>
      </c>
      <c r="F1265" s="312"/>
      <c r="G1265" s="312">
        <v>1260</v>
      </c>
      <c r="H1265" s="354">
        <v>770</v>
      </c>
      <c r="I1265" s="312">
        <v>490</v>
      </c>
      <c r="J1265" s="312">
        <v>0</v>
      </c>
      <c r="K1265" s="312">
        <v>0</v>
      </c>
      <c r="L1265" s="312">
        <v>0</v>
      </c>
      <c r="M1265" s="29">
        <v>100</v>
      </c>
      <c r="N1265" s="29">
        <v>100</v>
      </c>
      <c r="O1265" s="232" t="s">
        <v>2467</v>
      </c>
    </row>
    <row r="1266" spans="1:15" ht="90" x14ac:dyDescent="0.25">
      <c r="A1266" s="392"/>
      <c r="B1266" s="363"/>
      <c r="C1266" s="13" t="s">
        <v>334</v>
      </c>
      <c r="D1266" s="29" t="s">
        <v>2463</v>
      </c>
      <c r="E1266" s="312">
        <v>692.06200000000001</v>
      </c>
      <c r="F1266" s="312"/>
      <c r="G1266" s="312">
        <v>650</v>
      </c>
      <c r="H1266" s="312">
        <v>650</v>
      </c>
      <c r="I1266" s="312">
        <v>0</v>
      </c>
      <c r="J1266" s="312">
        <v>0</v>
      </c>
      <c r="K1266" s="312">
        <v>0</v>
      </c>
      <c r="L1266" s="312">
        <v>0</v>
      </c>
      <c r="M1266" s="29">
        <v>100</v>
      </c>
      <c r="N1266" s="29">
        <v>100</v>
      </c>
      <c r="O1266" s="232" t="s">
        <v>2467</v>
      </c>
    </row>
    <row r="1267" spans="1:15" ht="105" x14ac:dyDescent="0.25">
      <c r="A1267" s="392"/>
      <c r="B1267" s="363"/>
      <c r="C1267" s="13" t="s">
        <v>335</v>
      </c>
      <c r="D1267" s="29" t="s">
        <v>2463</v>
      </c>
      <c r="E1267" s="312">
        <v>1483.9780000000001</v>
      </c>
      <c r="F1267" s="312"/>
      <c r="G1267" s="312">
        <v>1051</v>
      </c>
      <c r="H1267" s="312">
        <v>958</v>
      </c>
      <c r="I1267" s="312">
        <v>93</v>
      </c>
      <c r="J1267" s="312">
        <v>0</v>
      </c>
      <c r="K1267" s="312">
        <v>0</v>
      </c>
      <c r="L1267" s="312">
        <v>0</v>
      </c>
      <c r="M1267" s="29">
        <v>0</v>
      </c>
      <c r="N1267" s="29">
        <v>0</v>
      </c>
      <c r="O1267" s="232" t="s">
        <v>2467</v>
      </c>
    </row>
    <row r="1268" spans="1:15" ht="90" x14ac:dyDescent="0.25">
      <c r="A1268" s="392"/>
      <c r="B1268" s="363"/>
      <c r="C1268" s="13" t="s">
        <v>336</v>
      </c>
      <c r="D1268" s="29">
        <v>2019</v>
      </c>
      <c r="E1268" s="312">
        <v>1422.9829999999999</v>
      </c>
      <c r="F1268" s="312"/>
      <c r="G1268" s="312">
        <v>1429</v>
      </c>
      <c r="H1268" s="312">
        <v>1295</v>
      </c>
      <c r="I1268" s="312">
        <v>134</v>
      </c>
      <c r="J1268" s="312">
        <v>0</v>
      </c>
      <c r="K1268" s="312">
        <v>0</v>
      </c>
      <c r="L1268" s="312">
        <v>0</v>
      </c>
      <c r="M1268" s="29">
        <v>100</v>
      </c>
      <c r="N1268" s="29">
        <v>100</v>
      </c>
      <c r="O1268" s="232" t="s">
        <v>2467</v>
      </c>
    </row>
    <row r="1269" spans="1:15" ht="75" x14ac:dyDescent="0.25">
      <c r="A1269" s="392"/>
      <c r="B1269" s="363"/>
      <c r="C1269" s="13" t="s">
        <v>337</v>
      </c>
      <c r="D1269" s="29">
        <v>2019</v>
      </c>
      <c r="E1269" s="312">
        <v>1479.3130000000001</v>
      </c>
      <c r="F1269" s="312"/>
      <c r="G1269" s="312">
        <v>1480</v>
      </c>
      <c r="H1269" s="312">
        <v>1153</v>
      </c>
      <c r="I1269" s="312">
        <v>327</v>
      </c>
      <c r="J1269" s="312">
        <v>0</v>
      </c>
      <c r="K1269" s="312">
        <v>0</v>
      </c>
      <c r="L1269" s="312">
        <v>0</v>
      </c>
      <c r="M1269" s="29">
        <v>100</v>
      </c>
      <c r="N1269" s="29">
        <v>100</v>
      </c>
      <c r="O1269" s="232" t="s">
        <v>2467</v>
      </c>
    </row>
    <row r="1270" spans="1:15" ht="75" x14ac:dyDescent="0.25">
      <c r="A1270" s="392"/>
      <c r="B1270" s="363"/>
      <c r="C1270" s="13" t="s">
        <v>338</v>
      </c>
      <c r="D1270" s="29">
        <v>2019</v>
      </c>
      <c r="E1270" s="312">
        <v>1444.82</v>
      </c>
      <c r="F1270" s="312"/>
      <c r="G1270" s="312">
        <v>1445</v>
      </c>
      <c r="H1270" s="312">
        <v>595</v>
      </c>
      <c r="I1270" s="312">
        <v>850</v>
      </c>
      <c r="J1270" s="312">
        <v>0</v>
      </c>
      <c r="K1270" s="312">
        <v>0</v>
      </c>
      <c r="L1270" s="312">
        <v>0</v>
      </c>
      <c r="M1270" s="29">
        <v>100</v>
      </c>
      <c r="N1270" s="29">
        <v>100</v>
      </c>
      <c r="O1270" s="232" t="s">
        <v>2467</v>
      </c>
    </row>
    <row r="1271" spans="1:15" ht="75" x14ac:dyDescent="0.25">
      <c r="A1271" s="392"/>
      <c r="B1271" s="363"/>
      <c r="C1271" s="13" t="s">
        <v>339</v>
      </c>
      <c r="D1271" s="29">
        <v>2019</v>
      </c>
      <c r="E1271" s="312">
        <v>798.59100000000001</v>
      </c>
      <c r="F1271" s="312"/>
      <c r="G1271" s="312">
        <v>799</v>
      </c>
      <c r="H1271" s="312">
        <v>299</v>
      </c>
      <c r="I1271" s="312">
        <v>500</v>
      </c>
      <c r="J1271" s="312">
        <v>0</v>
      </c>
      <c r="K1271" s="312">
        <v>0</v>
      </c>
      <c r="L1271" s="312">
        <v>0</v>
      </c>
      <c r="M1271" s="29">
        <v>100</v>
      </c>
      <c r="N1271" s="29">
        <v>100</v>
      </c>
      <c r="O1271" s="232" t="s">
        <v>2467</v>
      </c>
    </row>
    <row r="1272" spans="1:15" ht="90" x14ac:dyDescent="0.25">
      <c r="A1272" s="392"/>
      <c r="B1272" s="363"/>
      <c r="C1272" s="13" t="s">
        <v>340</v>
      </c>
      <c r="D1272" s="29">
        <v>2019</v>
      </c>
      <c r="E1272" s="312">
        <v>1468.662</v>
      </c>
      <c r="F1272" s="312"/>
      <c r="G1272" s="312">
        <v>1181</v>
      </c>
      <c r="H1272" s="312">
        <v>400</v>
      </c>
      <c r="I1272" s="312">
        <v>781</v>
      </c>
      <c r="J1272" s="312">
        <v>0</v>
      </c>
      <c r="K1272" s="312">
        <v>0</v>
      </c>
      <c r="L1272" s="312">
        <v>0</v>
      </c>
      <c r="M1272" s="29">
        <v>100</v>
      </c>
      <c r="N1272" s="29">
        <v>100</v>
      </c>
      <c r="O1272" s="232" t="s">
        <v>2467</v>
      </c>
    </row>
    <row r="1273" spans="1:15" ht="90" x14ac:dyDescent="0.25">
      <c r="A1273" s="392"/>
      <c r="B1273" s="363"/>
      <c r="C1273" s="13" t="s">
        <v>341</v>
      </c>
      <c r="D1273" s="29" t="s">
        <v>2463</v>
      </c>
      <c r="E1273" s="312">
        <v>1058.9714300000001</v>
      </c>
      <c r="F1273" s="312"/>
      <c r="G1273" s="312">
        <v>652</v>
      </c>
      <c r="H1273" s="312">
        <v>652</v>
      </c>
      <c r="I1273" s="312">
        <v>0</v>
      </c>
      <c r="J1273" s="312">
        <v>0</v>
      </c>
      <c r="K1273" s="312">
        <v>0</v>
      </c>
      <c r="L1273" s="312">
        <v>0</v>
      </c>
      <c r="M1273" s="29">
        <v>100</v>
      </c>
      <c r="N1273" s="29">
        <v>100</v>
      </c>
      <c r="O1273" s="232" t="s">
        <v>2467</v>
      </c>
    </row>
    <row r="1274" spans="1:15" ht="90" x14ac:dyDescent="0.25">
      <c r="A1274" s="392"/>
      <c r="B1274" s="363"/>
      <c r="C1274" s="13" t="s">
        <v>342</v>
      </c>
      <c r="D1274" s="29" t="s">
        <v>2463</v>
      </c>
      <c r="E1274" s="312">
        <v>1206.42</v>
      </c>
      <c r="F1274" s="312"/>
      <c r="G1274" s="312">
        <v>550</v>
      </c>
      <c r="H1274" s="312">
        <v>500</v>
      </c>
      <c r="I1274" s="312">
        <v>50</v>
      </c>
      <c r="J1274" s="312">
        <v>0</v>
      </c>
      <c r="K1274" s="312">
        <v>0</v>
      </c>
      <c r="L1274" s="312">
        <v>0</v>
      </c>
      <c r="M1274" s="29">
        <v>46</v>
      </c>
      <c r="N1274" s="29">
        <v>46</v>
      </c>
      <c r="O1274" s="232" t="s">
        <v>2467</v>
      </c>
    </row>
    <row r="1275" spans="1:15" ht="90" x14ac:dyDescent="0.25">
      <c r="A1275" s="392"/>
      <c r="B1275" s="363"/>
      <c r="C1275" s="13" t="s">
        <v>343</v>
      </c>
      <c r="D1275" s="29">
        <v>2019</v>
      </c>
      <c r="E1275" s="312">
        <v>717.74599999999998</v>
      </c>
      <c r="F1275" s="312"/>
      <c r="G1275" s="312">
        <v>678</v>
      </c>
      <c r="H1275" s="312">
        <v>678</v>
      </c>
      <c r="I1275" s="312">
        <v>0</v>
      </c>
      <c r="J1275" s="312">
        <v>0</v>
      </c>
      <c r="K1275" s="312">
        <v>0</v>
      </c>
      <c r="L1275" s="312">
        <v>0</v>
      </c>
      <c r="M1275" s="29">
        <v>100</v>
      </c>
      <c r="N1275" s="29">
        <v>100</v>
      </c>
      <c r="O1275" s="232" t="s">
        <v>2467</v>
      </c>
    </row>
    <row r="1276" spans="1:15" ht="90" x14ac:dyDescent="0.25">
      <c r="A1276" s="392"/>
      <c r="B1276" s="363"/>
      <c r="C1276" s="13" t="s">
        <v>344</v>
      </c>
      <c r="D1276" s="29">
        <v>2019</v>
      </c>
      <c r="E1276" s="312">
        <v>500</v>
      </c>
      <c r="F1276" s="312"/>
      <c r="G1276" s="312">
        <v>500</v>
      </c>
      <c r="H1276" s="312">
        <v>500</v>
      </c>
      <c r="I1276" s="312">
        <v>0</v>
      </c>
      <c r="J1276" s="312">
        <v>0</v>
      </c>
      <c r="K1276" s="312">
        <v>0</v>
      </c>
      <c r="L1276" s="312">
        <v>0</v>
      </c>
      <c r="M1276" s="29">
        <v>0</v>
      </c>
      <c r="N1276" s="29">
        <v>0</v>
      </c>
      <c r="O1276" s="232" t="s">
        <v>2467</v>
      </c>
    </row>
    <row r="1277" spans="1:15" ht="75" x14ac:dyDescent="0.25">
      <c r="A1277" s="392"/>
      <c r="B1277" s="363"/>
      <c r="C1277" s="13" t="s">
        <v>345</v>
      </c>
      <c r="D1277" s="29">
        <v>2019</v>
      </c>
      <c r="E1277" s="312">
        <v>1801.4849999999999</v>
      </c>
      <c r="F1277" s="312"/>
      <c r="G1277" s="312">
        <v>557</v>
      </c>
      <c r="H1277" s="312">
        <v>548</v>
      </c>
      <c r="I1277" s="312">
        <v>9</v>
      </c>
      <c r="J1277" s="312">
        <v>0</v>
      </c>
      <c r="K1277" s="312">
        <v>9</v>
      </c>
      <c r="L1277" s="312">
        <v>209</v>
      </c>
      <c r="M1277" s="29">
        <v>12</v>
      </c>
      <c r="N1277" s="29">
        <v>12</v>
      </c>
      <c r="O1277" s="232" t="s">
        <v>2467</v>
      </c>
    </row>
    <row r="1278" spans="1:15" ht="120" x14ac:dyDescent="0.25">
      <c r="A1278" s="392"/>
      <c r="B1278" s="363"/>
      <c r="C1278" s="13" t="s">
        <v>346</v>
      </c>
      <c r="D1278" s="29">
        <v>2019</v>
      </c>
      <c r="E1278" s="312">
        <v>6784.7979999999998</v>
      </c>
      <c r="F1278" s="312"/>
      <c r="G1278" s="312">
        <v>1518.3</v>
      </c>
      <c r="H1278" s="312">
        <v>1500</v>
      </c>
      <c r="I1278" s="312">
        <v>18.3</v>
      </c>
      <c r="J1278" s="312">
        <v>0</v>
      </c>
      <c r="K1278" s="312">
        <v>0</v>
      </c>
      <c r="L1278" s="312">
        <v>0</v>
      </c>
      <c r="M1278" s="29">
        <v>0</v>
      </c>
      <c r="N1278" s="29">
        <v>0</v>
      </c>
      <c r="O1278" s="232" t="s">
        <v>2597</v>
      </c>
    </row>
    <row r="1279" spans="1:15" ht="75" x14ac:dyDescent="0.25">
      <c r="A1279" s="392"/>
      <c r="B1279" s="363"/>
      <c r="C1279" s="13" t="s">
        <v>347</v>
      </c>
      <c r="D1279" s="29">
        <v>2019</v>
      </c>
      <c r="E1279" s="312">
        <v>1554.4739999999999</v>
      </c>
      <c r="F1279" s="312"/>
      <c r="G1279" s="312">
        <v>879.53700000000003</v>
      </c>
      <c r="H1279" s="312">
        <v>520.53700000000003</v>
      </c>
      <c r="I1279" s="312">
        <v>359</v>
      </c>
      <c r="J1279" s="312">
        <v>0</v>
      </c>
      <c r="K1279" s="312">
        <v>354.36399999999998</v>
      </c>
      <c r="L1279" s="312">
        <f>354.364+197.071</f>
        <v>551.43499999999995</v>
      </c>
      <c r="M1279" s="29">
        <v>35.5</v>
      </c>
      <c r="N1279" s="29">
        <v>35.5</v>
      </c>
      <c r="O1279" s="232" t="s">
        <v>2467</v>
      </c>
    </row>
    <row r="1280" spans="1:15" ht="105" x14ac:dyDescent="0.25">
      <c r="A1280" s="392"/>
      <c r="B1280" s="363"/>
      <c r="C1280" s="13" t="s">
        <v>348</v>
      </c>
      <c r="D1280" s="29">
        <v>2019</v>
      </c>
      <c r="E1280" s="312">
        <v>1300</v>
      </c>
      <c r="F1280" s="312"/>
      <c r="G1280" s="312">
        <v>1300</v>
      </c>
      <c r="H1280" s="312">
        <v>1300</v>
      </c>
      <c r="I1280" s="312">
        <v>0</v>
      </c>
      <c r="J1280" s="312">
        <v>0</v>
      </c>
      <c r="K1280" s="312">
        <v>0</v>
      </c>
      <c r="L1280" s="312">
        <v>0</v>
      </c>
      <c r="M1280" s="29">
        <v>0</v>
      </c>
      <c r="N1280" s="29">
        <v>0</v>
      </c>
      <c r="O1280" s="232" t="s">
        <v>2467</v>
      </c>
    </row>
    <row r="1281" spans="1:16" ht="150.75" thickBot="1" x14ac:dyDescent="0.3">
      <c r="A1281" s="393"/>
      <c r="B1281" s="377"/>
      <c r="C1281" s="15" t="s">
        <v>349</v>
      </c>
      <c r="D1281" s="18">
        <v>2019</v>
      </c>
      <c r="E1281" s="309">
        <v>9444.7839999999997</v>
      </c>
      <c r="F1281" s="309">
        <v>5763</v>
      </c>
      <c r="G1281" s="309">
        <v>5763</v>
      </c>
      <c r="H1281" s="309">
        <v>5263</v>
      </c>
      <c r="I1281" s="309">
        <v>500</v>
      </c>
      <c r="J1281" s="309">
        <v>0</v>
      </c>
      <c r="K1281" s="309">
        <v>500</v>
      </c>
      <c r="L1281" s="309">
        <v>500</v>
      </c>
      <c r="M1281" s="18">
        <v>100</v>
      </c>
      <c r="N1281" s="18">
        <v>100</v>
      </c>
      <c r="O1281" s="231" t="s">
        <v>2464</v>
      </c>
    </row>
    <row r="1282" spans="1:16" s="203" customFormat="1" ht="90" x14ac:dyDescent="0.25">
      <c r="A1282" s="451" t="s">
        <v>350</v>
      </c>
      <c r="B1282" s="452" t="s">
        <v>2632</v>
      </c>
      <c r="C1282" s="86" t="s">
        <v>351</v>
      </c>
      <c r="D1282" s="87">
        <v>2019</v>
      </c>
      <c r="E1282" s="312">
        <v>10.5</v>
      </c>
      <c r="F1282" s="312">
        <v>0</v>
      </c>
      <c r="G1282" s="312">
        <f t="shared" ref="G1282:G1291" si="35">H1282</f>
        <v>10.5</v>
      </c>
      <c r="H1282" s="312">
        <v>10.5</v>
      </c>
      <c r="I1282" s="312">
        <v>0</v>
      </c>
      <c r="J1282" s="312">
        <v>0</v>
      </c>
      <c r="K1282" s="312">
        <v>0</v>
      </c>
      <c r="L1282" s="312">
        <v>0</v>
      </c>
      <c r="M1282" s="87">
        <v>0</v>
      </c>
      <c r="N1282" s="87">
        <v>0</v>
      </c>
      <c r="O1282" s="87" t="s">
        <v>2654</v>
      </c>
    </row>
    <row r="1283" spans="1:16" s="203" customFormat="1" ht="105" x14ac:dyDescent="0.25">
      <c r="A1283" s="451"/>
      <c r="B1283" s="452"/>
      <c r="C1283" s="86" t="s">
        <v>352</v>
      </c>
      <c r="D1283" s="87">
        <v>2019</v>
      </c>
      <c r="E1283" s="312">
        <v>21</v>
      </c>
      <c r="F1283" s="312">
        <v>0</v>
      </c>
      <c r="G1283" s="312">
        <f t="shared" si="35"/>
        <v>21</v>
      </c>
      <c r="H1283" s="312">
        <v>21</v>
      </c>
      <c r="I1283" s="312">
        <v>0</v>
      </c>
      <c r="J1283" s="312">
        <v>0</v>
      </c>
      <c r="K1283" s="312">
        <v>0</v>
      </c>
      <c r="L1283" s="312">
        <v>0</v>
      </c>
      <c r="M1283" s="87">
        <v>100</v>
      </c>
      <c r="N1283" s="87">
        <v>100</v>
      </c>
      <c r="O1283" s="87" t="s">
        <v>2654</v>
      </c>
    </row>
    <row r="1284" spans="1:16" s="203" customFormat="1" ht="105" x14ac:dyDescent="0.25">
      <c r="A1284" s="451"/>
      <c r="B1284" s="452"/>
      <c r="C1284" s="86" t="s">
        <v>353</v>
      </c>
      <c r="D1284" s="87">
        <v>2019</v>
      </c>
      <c r="E1284" s="312">
        <v>21</v>
      </c>
      <c r="F1284" s="312">
        <v>0</v>
      </c>
      <c r="G1284" s="312">
        <f t="shared" si="35"/>
        <v>21</v>
      </c>
      <c r="H1284" s="312">
        <v>21</v>
      </c>
      <c r="I1284" s="312">
        <v>0</v>
      </c>
      <c r="J1284" s="312">
        <v>0</v>
      </c>
      <c r="K1284" s="312">
        <v>0</v>
      </c>
      <c r="L1284" s="312">
        <v>0</v>
      </c>
      <c r="M1284" s="87">
        <v>100</v>
      </c>
      <c r="N1284" s="87">
        <v>100</v>
      </c>
      <c r="O1284" s="87" t="s">
        <v>2654</v>
      </c>
    </row>
    <row r="1285" spans="1:16" s="203" customFormat="1" ht="135" x14ac:dyDescent="0.25">
      <c r="A1285" s="451"/>
      <c r="B1285" s="452"/>
      <c r="C1285" s="86" t="s">
        <v>354</v>
      </c>
      <c r="D1285" s="87">
        <v>2019</v>
      </c>
      <c r="E1285" s="312">
        <v>21</v>
      </c>
      <c r="F1285" s="312">
        <v>0</v>
      </c>
      <c r="G1285" s="312">
        <f t="shared" si="35"/>
        <v>21</v>
      </c>
      <c r="H1285" s="312">
        <v>21</v>
      </c>
      <c r="I1285" s="312">
        <v>0</v>
      </c>
      <c r="J1285" s="312">
        <v>0</v>
      </c>
      <c r="K1285" s="312">
        <v>0</v>
      </c>
      <c r="L1285" s="312">
        <v>0</v>
      </c>
      <c r="M1285" s="87">
        <v>100</v>
      </c>
      <c r="N1285" s="87">
        <v>100</v>
      </c>
      <c r="O1285" s="87" t="s">
        <v>2654</v>
      </c>
    </row>
    <row r="1286" spans="1:16" s="203" customFormat="1" ht="90" x14ac:dyDescent="0.25">
      <c r="A1286" s="451"/>
      <c r="B1286" s="452"/>
      <c r="C1286" s="86" t="s">
        <v>355</v>
      </c>
      <c r="D1286" s="87">
        <v>2019</v>
      </c>
      <c r="E1286" s="312">
        <v>21</v>
      </c>
      <c r="F1286" s="312">
        <v>0</v>
      </c>
      <c r="G1286" s="312">
        <f t="shared" si="35"/>
        <v>21</v>
      </c>
      <c r="H1286" s="312">
        <v>21</v>
      </c>
      <c r="I1286" s="312">
        <v>0</v>
      </c>
      <c r="J1286" s="312">
        <v>0</v>
      </c>
      <c r="K1286" s="312">
        <v>0</v>
      </c>
      <c r="L1286" s="312">
        <v>0</v>
      </c>
      <c r="M1286" s="87">
        <v>100</v>
      </c>
      <c r="N1286" s="87">
        <v>100</v>
      </c>
      <c r="O1286" s="87" t="s">
        <v>2654</v>
      </c>
    </row>
    <row r="1287" spans="1:16" s="203" customFormat="1" ht="150" x14ac:dyDescent="0.25">
      <c r="A1287" s="451"/>
      <c r="B1287" s="452"/>
      <c r="C1287" s="86" t="s">
        <v>356</v>
      </c>
      <c r="D1287" s="87">
        <v>2019</v>
      </c>
      <c r="E1287" s="312">
        <v>21</v>
      </c>
      <c r="F1287" s="312">
        <v>0</v>
      </c>
      <c r="G1287" s="312">
        <f t="shared" si="35"/>
        <v>21</v>
      </c>
      <c r="H1287" s="312">
        <v>21</v>
      </c>
      <c r="I1287" s="312">
        <v>0</v>
      </c>
      <c r="J1287" s="312">
        <v>0</v>
      </c>
      <c r="K1287" s="312">
        <v>0</v>
      </c>
      <c r="L1287" s="312">
        <v>0</v>
      </c>
      <c r="M1287" s="87">
        <v>100</v>
      </c>
      <c r="N1287" s="87">
        <v>100</v>
      </c>
      <c r="O1287" s="87" t="s">
        <v>2654</v>
      </c>
    </row>
    <row r="1288" spans="1:16" s="203" customFormat="1" ht="105" x14ac:dyDescent="0.25">
      <c r="A1288" s="451"/>
      <c r="B1288" s="452"/>
      <c r="C1288" s="86" t="s">
        <v>357</v>
      </c>
      <c r="D1288" s="87">
        <v>2019</v>
      </c>
      <c r="E1288" s="312">
        <v>21</v>
      </c>
      <c r="F1288" s="312">
        <v>0</v>
      </c>
      <c r="G1288" s="312">
        <f t="shared" si="35"/>
        <v>21</v>
      </c>
      <c r="H1288" s="312">
        <v>21</v>
      </c>
      <c r="I1288" s="312">
        <v>0</v>
      </c>
      <c r="J1288" s="312">
        <v>0</v>
      </c>
      <c r="K1288" s="312">
        <v>0</v>
      </c>
      <c r="L1288" s="312">
        <v>0</v>
      </c>
      <c r="M1288" s="87">
        <v>100</v>
      </c>
      <c r="N1288" s="87">
        <v>100</v>
      </c>
      <c r="O1288" s="87" t="s">
        <v>2654</v>
      </c>
    </row>
    <row r="1289" spans="1:16" s="203" customFormat="1" ht="150" x14ac:dyDescent="0.25">
      <c r="A1289" s="451"/>
      <c r="B1289" s="452"/>
      <c r="C1289" s="86" t="s">
        <v>358</v>
      </c>
      <c r="D1289" s="87">
        <v>2019</v>
      </c>
      <c r="E1289" s="312">
        <v>21</v>
      </c>
      <c r="F1289" s="312">
        <v>0</v>
      </c>
      <c r="G1289" s="312">
        <f t="shared" si="35"/>
        <v>21</v>
      </c>
      <c r="H1289" s="312">
        <v>21</v>
      </c>
      <c r="I1289" s="312">
        <v>0</v>
      </c>
      <c r="J1289" s="312">
        <v>0</v>
      </c>
      <c r="K1289" s="312">
        <v>0</v>
      </c>
      <c r="L1289" s="312">
        <v>0</v>
      </c>
      <c r="M1289" s="87">
        <v>100</v>
      </c>
      <c r="N1289" s="87">
        <v>100</v>
      </c>
      <c r="O1289" s="87" t="s">
        <v>2654</v>
      </c>
    </row>
    <row r="1290" spans="1:16" s="203" customFormat="1" ht="60" x14ac:dyDescent="0.25">
      <c r="A1290" s="451"/>
      <c r="B1290" s="452"/>
      <c r="C1290" s="86" t="s">
        <v>359</v>
      </c>
      <c r="D1290" s="87">
        <v>2019</v>
      </c>
      <c r="E1290" s="312">
        <v>25</v>
      </c>
      <c r="F1290" s="312">
        <v>0</v>
      </c>
      <c r="G1290" s="312">
        <f t="shared" si="35"/>
        <v>25</v>
      </c>
      <c r="H1290" s="312">
        <v>25</v>
      </c>
      <c r="I1290" s="312">
        <v>0</v>
      </c>
      <c r="J1290" s="312">
        <v>0</v>
      </c>
      <c r="K1290" s="312">
        <v>0</v>
      </c>
      <c r="L1290" s="312">
        <v>0</v>
      </c>
      <c r="M1290" s="87">
        <v>100</v>
      </c>
      <c r="N1290" s="87">
        <v>100</v>
      </c>
      <c r="O1290" s="87" t="s">
        <v>2654</v>
      </c>
    </row>
    <row r="1291" spans="1:16" s="203" customFormat="1" ht="75" x14ac:dyDescent="0.25">
      <c r="A1291" s="451"/>
      <c r="B1291" s="452"/>
      <c r="C1291" s="86" t="s">
        <v>360</v>
      </c>
      <c r="D1291" s="87">
        <v>2019</v>
      </c>
      <c r="E1291" s="312">
        <v>396</v>
      </c>
      <c r="F1291" s="312">
        <v>0</v>
      </c>
      <c r="G1291" s="312">
        <f t="shared" si="35"/>
        <v>396</v>
      </c>
      <c r="H1291" s="312">
        <v>396</v>
      </c>
      <c r="I1291" s="312">
        <v>0</v>
      </c>
      <c r="J1291" s="312">
        <v>0</v>
      </c>
      <c r="K1291" s="312">
        <v>0</v>
      </c>
      <c r="L1291" s="312">
        <v>0</v>
      </c>
      <c r="M1291" s="87">
        <v>100</v>
      </c>
      <c r="N1291" s="87">
        <v>100</v>
      </c>
      <c r="O1291" s="87" t="s">
        <v>2654</v>
      </c>
    </row>
    <row r="1292" spans="1:16" s="203" customFormat="1" ht="75" x14ac:dyDescent="0.25">
      <c r="A1292" s="451"/>
      <c r="B1292" s="452"/>
      <c r="C1292" s="86" t="s">
        <v>361</v>
      </c>
      <c r="D1292" s="143" t="s">
        <v>2452</v>
      </c>
      <c r="E1292" s="306">
        <v>1544.7809999999999</v>
      </c>
      <c r="F1292" s="306">
        <v>344.89800000000002</v>
      </c>
      <c r="G1292" s="317">
        <v>1242</v>
      </c>
      <c r="H1292" s="306">
        <v>792</v>
      </c>
      <c r="I1292" s="306">
        <v>450</v>
      </c>
      <c r="J1292" s="306">
        <v>0</v>
      </c>
      <c r="K1292" s="306">
        <v>288.24</v>
      </c>
      <c r="L1292" s="306">
        <v>288.24</v>
      </c>
      <c r="M1292" s="143">
        <v>78</v>
      </c>
      <c r="N1292" s="143">
        <v>97</v>
      </c>
      <c r="O1292" s="143" t="s">
        <v>2103</v>
      </c>
    </row>
    <row r="1293" spans="1:16" s="203" customFormat="1" ht="105" x14ac:dyDescent="0.25">
      <c r="A1293" s="451"/>
      <c r="B1293" s="452"/>
      <c r="C1293" s="86" t="s">
        <v>362</v>
      </c>
      <c r="D1293" s="87" t="s">
        <v>2479</v>
      </c>
      <c r="E1293" s="312" t="s">
        <v>363</v>
      </c>
      <c r="F1293" s="312">
        <v>2421.6970000000001</v>
      </c>
      <c r="G1293" s="312">
        <v>1124.318</v>
      </c>
      <c r="H1293" s="312">
        <v>575</v>
      </c>
      <c r="I1293" s="312">
        <v>549.31799999999998</v>
      </c>
      <c r="J1293" s="312">
        <v>0</v>
      </c>
      <c r="K1293" s="312">
        <v>0</v>
      </c>
      <c r="L1293" s="312">
        <v>0</v>
      </c>
      <c r="M1293" s="87">
        <v>25</v>
      </c>
      <c r="N1293" s="87">
        <v>72</v>
      </c>
      <c r="O1293" s="87" t="s">
        <v>2645</v>
      </c>
    </row>
    <row r="1294" spans="1:16" s="203" customFormat="1" ht="15.75" thickBot="1" x14ac:dyDescent="0.3">
      <c r="A1294" s="479" t="s">
        <v>2343</v>
      </c>
      <c r="B1294" s="480"/>
      <c r="C1294" s="480"/>
      <c r="D1294" s="480"/>
      <c r="E1294" s="480"/>
      <c r="F1294" s="480"/>
      <c r="G1294" s="480"/>
      <c r="H1294" s="480"/>
      <c r="I1294" s="480"/>
      <c r="J1294" s="480"/>
      <c r="K1294" s="480"/>
      <c r="L1294" s="480"/>
      <c r="M1294" s="480"/>
      <c r="N1294" s="480"/>
      <c r="O1294" s="481"/>
    </row>
    <row r="1295" spans="1:16" ht="105" x14ac:dyDescent="0.25">
      <c r="A1295" s="404" t="s">
        <v>2137</v>
      </c>
      <c r="B1295" s="362" t="s">
        <v>141</v>
      </c>
      <c r="C1295" s="98" t="s">
        <v>2138</v>
      </c>
      <c r="D1295" s="56">
        <v>2019</v>
      </c>
      <c r="E1295" s="320">
        <v>1238.4169999999999</v>
      </c>
      <c r="F1295" s="320"/>
      <c r="G1295" s="320">
        <v>1250</v>
      </c>
      <c r="H1295" s="320">
        <v>1250</v>
      </c>
      <c r="I1295" s="320"/>
      <c r="J1295" s="320"/>
      <c r="K1295" s="320"/>
      <c r="L1295" s="320">
        <v>11.744999999999999</v>
      </c>
      <c r="M1295" s="56">
        <v>100</v>
      </c>
      <c r="N1295" s="56"/>
      <c r="O1295" s="234" t="s">
        <v>2139</v>
      </c>
      <c r="P1295" s="31"/>
    </row>
    <row r="1296" spans="1:16" ht="90" x14ac:dyDescent="0.25">
      <c r="A1296" s="405"/>
      <c r="B1296" s="363"/>
      <c r="C1296" s="13" t="s">
        <v>2140</v>
      </c>
      <c r="D1296" s="131">
        <v>2019</v>
      </c>
      <c r="E1296" s="306">
        <v>1149.251</v>
      </c>
      <c r="F1296" s="306"/>
      <c r="G1296" s="312" t="s">
        <v>2141</v>
      </c>
      <c r="H1296" s="312" t="s">
        <v>2141</v>
      </c>
      <c r="I1296" s="306"/>
      <c r="J1296" s="306"/>
      <c r="K1296" s="306" t="s">
        <v>2142</v>
      </c>
      <c r="L1296" s="306">
        <v>14.58</v>
      </c>
      <c r="M1296" s="131">
        <v>30</v>
      </c>
      <c r="N1296" s="131"/>
      <c r="O1296" s="229" t="s">
        <v>2143</v>
      </c>
      <c r="P1296" s="31"/>
    </row>
    <row r="1297" spans="1:16" ht="75" x14ac:dyDescent="0.25">
      <c r="A1297" s="405"/>
      <c r="B1297" s="363"/>
      <c r="C1297" s="13" t="s">
        <v>2144</v>
      </c>
      <c r="D1297" s="131">
        <v>2019</v>
      </c>
      <c r="E1297" s="306">
        <v>748.45100000000002</v>
      </c>
      <c r="F1297" s="306"/>
      <c r="G1297" s="306">
        <v>798.26499999999999</v>
      </c>
      <c r="H1297" s="306">
        <v>798.26499999999999</v>
      </c>
      <c r="I1297" s="306"/>
      <c r="J1297" s="306"/>
      <c r="K1297" s="306"/>
      <c r="L1297" s="306">
        <v>693.65300000000002</v>
      </c>
      <c r="M1297" s="131">
        <v>100</v>
      </c>
      <c r="N1297" s="131"/>
      <c r="O1297" s="229" t="s">
        <v>2145</v>
      </c>
      <c r="P1297" s="31"/>
    </row>
    <row r="1298" spans="1:16" ht="60" x14ac:dyDescent="0.25">
      <c r="A1298" s="405"/>
      <c r="B1298" s="363"/>
      <c r="C1298" s="13" t="s">
        <v>2146</v>
      </c>
      <c r="D1298" s="131">
        <v>2019</v>
      </c>
      <c r="E1298" s="306">
        <v>1199.9659999999999</v>
      </c>
      <c r="F1298" s="306"/>
      <c r="G1298" s="306">
        <v>1200</v>
      </c>
      <c r="H1298" s="306">
        <v>1200</v>
      </c>
      <c r="I1298" s="306"/>
      <c r="J1298" s="306"/>
      <c r="K1298" s="306" t="s">
        <v>2147</v>
      </c>
      <c r="L1298" s="306">
        <v>14.58</v>
      </c>
      <c r="M1298" s="131">
        <v>0</v>
      </c>
      <c r="N1298" s="131"/>
      <c r="O1298" s="229" t="s">
        <v>2148</v>
      </c>
      <c r="P1298" s="31"/>
    </row>
    <row r="1299" spans="1:16" ht="60" x14ac:dyDescent="0.25">
      <c r="A1299" s="405"/>
      <c r="B1299" s="363"/>
      <c r="C1299" s="13" t="s">
        <v>2149</v>
      </c>
      <c r="D1299" s="131">
        <v>2019</v>
      </c>
      <c r="E1299" s="306">
        <v>953.05899999999997</v>
      </c>
      <c r="F1299" s="306"/>
      <c r="G1299" s="306">
        <v>944.173</v>
      </c>
      <c r="H1299" s="306">
        <v>914.74300000000005</v>
      </c>
      <c r="I1299" s="306">
        <v>29.43</v>
      </c>
      <c r="J1299" s="306"/>
      <c r="K1299" s="306"/>
      <c r="L1299" s="306">
        <v>569.89400000000001</v>
      </c>
      <c r="M1299" s="131">
        <v>100</v>
      </c>
      <c r="N1299" s="131"/>
      <c r="O1299" s="229" t="s">
        <v>2150</v>
      </c>
      <c r="P1299" s="31"/>
    </row>
    <row r="1300" spans="1:16" ht="105" x14ac:dyDescent="0.25">
      <c r="A1300" s="405"/>
      <c r="B1300" s="363"/>
      <c r="C1300" s="13" t="s">
        <v>2151</v>
      </c>
      <c r="D1300" s="131">
        <v>2019</v>
      </c>
      <c r="E1300" s="306">
        <v>291.10000000000002</v>
      </c>
      <c r="F1300" s="306"/>
      <c r="G1300" s="306">
        <v>291.10000000000002</v>
      </c>
      <c r="H1300" s="306">
        <v>291.10000000000002</v>
      </c>
      <c r="I1300" s="306"/>
      <c r="J1300" s="306"/>
      <c r="K1300" s="306" t="s">
        <v>2152</v>
      </c>
      <c r="L1300" s="306"/>
      <c r="M1300" s="131">
        <v>0</v>
      </c>
      <c r="N1300" s="131"/>
      <c r="O1300" s="229" t="s">
        <v>2153</v>
      </c>
      <c r="P1300" s="31"/>
    </row>
    <row r="1301" spans="1:16" ht="75" x14ac:dyDescent="0.25">
      <c r="A1301" s="405"/>
      <c r="B1301" s="363"/>
      <c r="C1301" s="13" t="s">
        <v>2154</v>
      </c>
      <c r="D1301" s="131">
        <v>2019</v>
      </c>
      <c r="E1301" s="306">
        <v>219.19300000000001</v>
      </c>
      <c r="F1301" s="306"/>
      <c r="G1301" s="306">
        <v>213</v>
      </c>
      <c r="H1301" s="316">
        <v>213</v>
      </c>
      <c r="I1301" s="306"/>
      <c r="J1301" s="306"/>
      <c r="K1301" s="306" t="s">
        <v>2155</v>
      </c>
      <c r="L1301" s="306"/>
      <c r="M1301" s="131">
        <v>0</v>
      </c>
      <c r="N1301" s="131"/>
      <c r="O1301" s="229" t="s">
        <v>2156</v>
      </c>
      <c r="P1301" s="31"/>
    </row>
    <row r="1302" spans="1:16" ht="75" x14ac:dyDescent="0.25">
      <c r="A1302" s="405"/>
      <c r="B1302" s="363"/>
      <c r="C1302" s="13" t="s">
        <v>2157</v>
      </c>
      <c r="D1302" s="131">
        <v>2019</v>
      </c>
      <c r="E1302" s="306">
        <v>835.75300000000004</v>
      </c>
      <c r="F1302" s="306"/>
      <c r="G1302" s="306">
        <v>790</v>
      </c>
      <c r="H1302" s="316">
        <v>790</v>
      </c>
      <c r="I1302" s="306"/>
      <c r="J1302" s="306"/>
      <c r="K1302" s="306"/>
      <c r="L1302" s="306"/>
      <c r="M1302" s="131">
        <v>0</v>
      </c>
      <c r="N1302" s="131"/>
      <c r="O1302" s="229" t="s">
        <v>2158</v>
      </c>
      <c r="P1302" s="31"/>
    </row>
    <row r="1303" spans="1:16" ht="30" x14ac:dyDescent="0.25">
      <c r="A1303" s="405"/>
      <c r="B1303" s="363"/>
      <c r="C1303" s="13" t="s">
        <v>2159</v>
      </c>
      <c r="D1303" s="131">
        <v>2019</v>
      </c>
      <c r="E1303" s="306"/>
      <c r="F1303" s="306"/>
      <c r="G1303" s="306">
        <v>30</v>
      </c>
      <c r="H1303" s="316">
        <v>30</v>
      </c>
      <c r="I1303" s="306"/>
      <c r="J1303" s="306"/>
      <c r="K1303" s="306"/>
      <c r="L1303" s="306"/>
      <c r="M1303" s="131"/>
      <c r="N1303" s="131"/>
      <c r="O1303" s="229" t="s">
        <v>2467</v>
      </c>
      <c r="P1303" s="31"/>
    </row>
    <row r="1304" spans="1:16" ht="75" x14ac:dyDescent="0.25">
      <c r="A1304" s="405"/>
      <c r="B1304" s="363"/>
      <c r="C1304" s="13" t="s">
        <v>2160</v>
      </c>
      <c r="D1304" s="131">
        <v>2019</v>
      </c>
      <c r="E1304" s="306">
        <v>64.975999999999999</v>
      </c>
      <c r="F1304" s="306"/>
      <c r="G1304" s="306">
        <v>65</v>
      </c>
      <c r="H1304" s="316">
        <v>65</v>
      </c>
      <c r="I1304" s="306"/>
      <c r="J1304" s="306"/>
      <c r="K1304" s="306"/>
      <c r="L1304" s="306">
        <v>4.05</v>
      </c>
      <c r="M1304" s="131">
        <v>30</v>
      </c>
      <c r="N1304" s="131"/>
      <c r="O1304" s="229" t="s">
        <v>2161</v>
      </c>
      <c r="P1304" s="31"/>
    </row>
    <row r="1305" spans="1:16" ht="45" x14ac:dyDescent="0.25">
      <c r="A1305" s="405"/>
      <c r="B1305" s="363"/>
      <c r="C1305" s="13" t="s">
        <v>2162</v>
      </c>
      <c r="D1305" s="131">
        <v>2019</v>
      </c>
      <c r="E1305" s="306">
        <v>219.434</v>
      </c>
      <c r="F1305" s="306"/>
      <c r="G1305" s="306">
        <v>210</v>
      </c>
      <c r="H1305" s="316">
        <v>210</v>
      </c>
      <c r="I1305" s="306"/>
      <c r="J1305" s="306"/>
      <c r="K1305" s="306" t="s">
        <v>2163</v>
      </c>
      <c r="L1305" s="306"/>
      <c r="M1305" s="131">
        <v>0</v>
      </c>
      <c r="N1305" s="131"/>
      <c r="O1305" s="229" t="s">
        <v>2164</v>
      </c>
      <c r="P1305" s="31"/>
    </row>
    <row r="1306" spans="1:16" ht="90" x14ac:dyDescent="0.25">
      <c r="A1306" s="405"/>
      <c r="B1306" s="363"/>
      <c r="C1306" s="13" t="s">
        <v>2165</v>
      </c>
      <c r="D1306" s="131">
        <v>2019</v>
      </c>
      <c r="E1306" s="306" t="s">
        <v>2166</v>
      </c>
      <c r="F1306" s="306"/>
      <c r="G1306" s="306">
        <v>232</v>
      </c>
      <c r="H1306" s="316">
        <v>232</v>
      </c>
      <c r="I1306" s="306"/>
      <c r="J1306" s="306"/>
      <c r="K1306" s="306" t="s">
        <v>2167</v>
      </c>
      <c r="L1306" s="306"/>
      <c r="M1306" s="131">
        <v>0</v>
      </c>
      <c r="N1306" s="131"/>
      <c r="O1306" s="229" t="s">
        <v>2168</v>
      </c>
      <c r="P1306" s="31"/>
    </row>
    <row r="1307" spans="1:16" ht="60" x14ac:dyDescent="0.25">
      <c r="A1307" s="405"/>
      <c r="B1307" s="363"/>
      <c r="C1307" s="13" t="s">
        <v>2169</v>
      </c>
      <c r="D1307" s="131">
        <v>2019</v>
      </c>
      <c r="E1307" s="306"/>
      <c r="F1307" s="306"/>
      <c r="G1307" s="306">
        <v>295</v>
      </c>
      <c r="H1307" s="306">
        <v>295</v>
      </c>
      <c r="I1307" s="306"/>
      <c r="J1307" s="306"/>
      <c r="K1307" s="306"/>
      <c r="L1307" s="306"/>
      <c r="M1307" s="131">
        <v>0</v>
      </c>
      <c r="N1307" s="131"/>
      <c r="O1307" s="229" t="s">
        <v>2467</v>
      </c>
      <c r="P1307" s="31"/>
    </row>
    <row r="1308" spans="1:16" ht="90" x14ac:dyDescent="0.25">
      <c r="A1308" s="405"/>
      <c r="B1308" s="363"/>
      <c r="C1308" s="13" t="s">
        <v>2170</v>
      </c>
      <c r="D1308" s="131">
        <v>2019</v>
      </c>
      <c r="E1308" s="306"/>
      <c r="F1308" s="306"/>
      <c r="G1308" s="306">
        <v>75</v>
      </c>
      <c r="H1308" s="306">
        <v>75</v>
      </c>
      <c r="I1308" s="306"/>
      <c r="J1308" s="306"/>
      <c r="K1308" s="306"/>
      <c r="L1308" s="306"/>
      <c r="M1308" s="131">
        <v>0</v>
      </c>
      <c r="N1308" s="131"/>
      <c r="O1308" s="229" t="s">
        <v>2467</v>
      </c>
      <c r="P1308" s="31"/>
    </row>
    <row r="1309" spans="1:16" ht="45" x14ac:dyDescent="0.25">
      <c r="A1309" s="405"/>
      <c r="B1309" s="363"/>
      <c r="C1309" s="13" t="s">
        <v>2171</v>
      </c>
      <c r="D1309" s="131">
        <v>2019</v>
      </c>
      <c r="E1309" s="306"/>
      <c r="F1309" s="306"/>
      <c r="G1309" s="306" t="s">
        <v>2172</v>
      </c>
      <c r="H1309" s="306" t="s">
        <v>2172</v>
      </c>
      <c r="I1309" s="306"/>
      <c r="J1309" s="306"/>
      <c r="K1309" s="306"/>
      <c r="L1309" s="306"/>
      <c r="M1309" s="131">
        <v>0</v>
      </c>
      <c r="N1309" s="131"/>
      <c r="O1309" s="229" t="s">
        <v>2467</v>
      </c>
      <c r="P1309" s="31"/>
    </row>
    <row r="1310" spans="1:16" ht="45" x14ac:dyDescent="0.25">
      <c r="A1310" s="405"/>
      <c r="B1310" s="363"/>
      <c r="C1310" s="13" t="s">
        <v>2173</v>
      </c>
      <c r="D1310" s="131">
        <v>2019</v>
      </c>
      <c r="E1310" s="306"/>
      <c r="F1310" s="306"/>
      <c r="G1310" s="306" t="s">
        <v>2174</v>
      </c>
      <c r="H1310" s="306" t="s">
        <v>2174</v>
      </c>
      <c r="I1310" s="306"/>
      <c r="J1310" s="306"/>
      <c r="K1310" s="306"/>
      <c r="L1310" s="306"/>
      <c r="M1310" s="131">
        <v>0</v>
      </c>
      <c r="N1310" s="131"/>
      <c r="O1310" s="229" t="s">
        <v>2467</v>
      </c>
      <c r="P1310" s="31"/>
    </row>
    <row r="1311" spans="1:16" ht="45" x14ac:dyDescent="0.25">
      <c r="A1311" s="405"/>
      <c r="B1311" s="363"/>
      <c r="C1311" s="13" t="s">
        <v>2175</v>
      </c>
      <c r="D1311" s="131">
        <v>2019</v>
      </c>
      <c r="E1311" s="306"/>
      <c r="F1311" s="306"/>
      <c r="G1311" s="306">
        <v>295</v>
      </c>
      <c r="H1311" s="306">
        <v>295</v>
      </c>
      <c r="I1311" s="306"/>
      <c r="J1311" s="306"/>
      <c r="K1311" s="306"/>
      <c r="L1311" s="306"/>
      <c r="M1311" s="131">
        <v>0</v>
      </c>
      <c r="N1311" s="131"/>
      <c r="O1311" s="229" t="s">
        <v>2467</v>
      </c>
      <c r="P1311" s="31"/>
    </row>
    <row r="1312" spans="1:16" ht="45" x14ac:dyDescent="0.25">
      <c r="A1312" s="405"/>
      <c r="B1312" s="363"/>
      <c r="C1312" s="13" t="s">
        <v>2176</v>
      </c>
      <c r="D1312" s="131"/>
      <c r="E1312" s="306"/>
      <c r="F1312" s="306"/>
      <c r="G1312" s="306">
        <v>428.19099999999997</v>
      </c>
      <c r="H1312" s="306">
        <v>379</v>
      </c>
      <c r="I1312" s="306">
        <v>49.191000000000003</v>
      </c>
      <c r="J1312" s="306"/>
      <c r="K1312" s="306" t="s">
        <v>2177</v>
      </c>
      <c r="L1312" s="306"/>
      <c r="M1312" s="131">
        <v>20</v>
      </c>
      <c r="N1312" s="131"/>
      <c r="O1312" s="229" t="s">
        <v>2178</v>
      </c>
      <c r="P1312" s="31"/>
    </row>
    <row r="1313" spans="1:16" ht="60" x14ac:dyDescent="0.25">
      <c r="A1313" s="405"/>
      <c r="B1313" s="363"/>
      <c r="C1313" s="13" t="s">
        <v>2179</v>
      </c>
      <c r="D1313" s="131">
        <v>2019</v>
      </c>
      <c r="E1313" s="306">
        <v>1299</v>
      </c>
      <c r="F1313" s="306"/>
      <c r="G1313" s="306">
        <v>1300</v>
      </c>
      <c r="H1313" s="306">
        <v>1300</v>
      </c>
      <c r="I1313" s="306"/>
      <c r="J1313" s="306"/>
      <c r="K1313" s="306"/>
      <c r="L1313" s="306"/>
      <c r="M1313" s="131"/>
      <c r="N1313" s="131"/>
      <c r="O1313" s="229" t="s">
        <v>2180</v>
      </c>
      <c r="P1313" s="31"/>
    </row>
    <row r="1314" spans="1:16" ht="30" x14ac:dyDescent="0.25">
      <c r="A1314" s="405"/>
      <c r="B1314" s="363"/>
      <c r="C1314" s="13" t="s">
        <v>2181</v>
      </c>
      <c r="D1314" s="131">
        <v>2019</v>
      </c>
      <c r="E1314" s="316"/>
      <c r="F1314" s="306"/>
      <c r="G1314" s="306">
        <v>125</v>
      </c>
      <c r="H1314" s="306">
        <v>125</v>
      </c>
      <c r="I1314" s="306"/>
      <c r="J1314" s="306"/>
      <c r="K1314" s="306"/>
      <c r="L1314" s="306"/>
      <c r="M1314" s="131"/>
      <c r="N1314" s="131"/>
      <c r="O1314" s="229" t="s">
        <v>2467</v>
      </c>
      <c r="P1314" s="31"/>
    </row>
    <row r="1315" spans="1:16" ht="45" x14ac:dyDescent="0.25">
      <c r="A1315" s="405"/>
      <c r="B1315" s="363"/>
      <c r="C1315" s="13" t="s">
        <v>2182</v>
      </c>
      <c r="D1315" s="131">
        <v>2019</v>
      </c>
      <c r="E1315" s="316">
        <v>270</v>
      </c>
      <c r="F1315" s="306"/>
      <c r="G1315" s="306">
        <v>320</v>
      </c>
      <c r="H1315" s="306">
        <v>320</v>
      </c>
      <c r="I1315" s="306"/>
      <c r="J1315" s="306"/>
      <c r="K1315" s="306"/>
      <c r="L1315" s="306"/>
      <c r="M1315" s="131"/>
      <c r="N1315" s="131"/>
      <c r="O1315" s="229" t="s">
        <v>2183</v>
      </c>
      <c r="P1315" s="31"/>
    </row>
    <row r="1316" spans="1:16" ht="60" x14ac:dyDescent="0.25">
      <c r="A1316" s="405"/>
      <c r="B1316" s="363"/>
      <c r="C1316" s="13" t="s">
        <v>2184</v>
      </c>
      <c r="D1316" s="131">
        <v>2019</v>
      </c>
      <c r="E1316" s="316">
        <v>299.98599999999999</v>
      </c>
      <c r="F1316" s="306"/>
      <c r="G1316" s="306">
        <v>180</v>
      </c>
      <c r="H1316" s="306">
        <v>180</v>
      </c>
      <c r="I1316" s="306"/>
      <c r="J1316" s="306"/>
      <c r="K1316" s="306"/>
      <c r="L1316" s="306">
        <v>175.32</v>
      </c>
      <c r="M1316" s="131">
        <v>100</v>
      </c>
      <c r="N1316" s="131"/>
      <c r="O1316" s="229" t="s">
        <v>2185</v>
      </c>
      <c r="P1316" s="31"/>
    </row>
    <row r="1317" spans="1:16" ht="60" x14ac:dyDescent="0.25">
      <c r="A1317" s="405"/>
      <c r="B1317" s="363"/>
      <c r="C1317" s="13" t="s">
        <v>2186</v>
      </c>
      <c r="D1317" s="131">
        <v>2019</v>
      </c>
      <c r="E1317" s="316">
        <v>24.502030000000001</v>
      </c>
      <c r="F1317" s="306"/>
      <c r="G1317" s="306">
        <v>40</v>
      </c>
      <c r="H1317" s="306">
        <v>40</v>
      </c>
      <c r="I1317" s="306"/>
      <c r="J1317" s="306"/>
      <c r="K1317" s="306"/>
      <c r="L1317" s="306">
        <v>2.7</v>
      </c>
      <c r="M1317" s="131">
        <v>0</v>
      </c>
      <c r="N1317" s="131"/>
      <c r="O1317" s="229" t="s">
        <v>2187</v>
      </c>
      <c r="P1317" s="31"/>
    </row>
    <row r="1318" spans="1:16" ht="60" x14ac:dyDescent="0.25">
      <c r="A1318" s="405"/>
      <c r="B1318" s="363"/>
      <c r="C1318" s="13" t="s">
        <v>2188</v>
      </c>
      <c r="D1318" s="131">
        <v>2019</v>
      </c>
      <c r="E1318" s="306"/>
      <c r="F1318" s="306"/>
      <c r="G1318" s="306">
        <v>140</v>
      </c>
      <c r="H1318" s="306">
        <v>140</v>
      </c>
      <c r="I1318" s="306"/>
      <c r="J1318" s="306"/>
      <c r="K1318" s="306"/>
      <c r="L1318" s="306">
        <v>2.7</v>
      </c>
      <c r="M1318" s="131">
        <v>30</v>
      </c>
      <c r="N1318" s="131"/>
      <c r="O1318" s="229" t="s">
        <v>2189</v>
      </c>
      <c r="P1318" s="31"/>
    </row>
    <row r="1319" spans="1:16" ht="60" x14ac:dyDescent="0.25">
      <c r="A1319" s="405"/>
      <c r="B1319" s="363"/>
      <c r="C1319" s="13" t="s">
        <v>2190</v>
      </c>
      <c r="D1319" s="131">
        <v>2019</v>
      </c>
      <c r="E1319" s="306"/>
      <c r="F1319" s="306"/>
      <c r="G1319" s="306">
        <v>30</v>
      </c>
      <c r="H1319" s="306">
        <v>30</v>
      </c>
      <c r="I1319" s="306"/>
      <c r="J1319" s="306"/>
      <c r="K1319" s="306"/>
      <c r="L1319" s="306">
        <v>2.7</v>
      </c>
      <c r="M1319" s="131">
        <v>0</v>
      </c>
      <c r="N1319" s="131"/>
      <c r="O1319" s="229" t="s">
        <v>2191</v>
      </c>
      <c r="P1319" s="31"/>
    </row>
    <row r="1320" spans="1:16" ht="60" x14ac:dyDescent="0.25">
      <c r="A1320" s="405"/>
      <c r="B1320" s="363"/>
      <c r="C1320" s="13" t="s">
        <v>2192</v>
      </c>
      <c r="D1320" s="131">
        <v>2019</v>
      </c>
      <c r="E1320" s="306"/>
      <c r="F1320" s="306"/>
      <c r="G1320" s="306">
        <v>60</v>
      </c>
      <c r="H1320" s="306">
        <v>60</v>
      </c>
      <c r="I1320" s="306"/>
      <c r="J1320" s="306"/>
      <c r="K1320" s="306"/>
      <c r="L1320" s="306">
        <v>2.7</v>
      </c>
      <c r="M1320" s="131">
        <v>0</v>
      </c>
      <c r="N1320" s="131"/>
      <c r="O1320" s="229" t="s">
        <v>2193</v>
      </c>
      <c r="P1320" s="31"/>
    </row>
    <row r="1321" spans="1:16" ht="60" x14ac:dyDescent="0.25">
      <c r="A1321" s="405"/>
      <c r="B1321" s="363"/>
      <c r="C1321" s="13" t="s">
        <v>2194</v>
      </c>
      <c r="D1321" s="131">
        <v>2019</v>
      </c>
      <c r="E1321" s="306">
        <v>106.83146000000001</v>
      </c>
      <c r="F1321" s="306"/>
      <c r="G1321" s="306">
        <v>69.623000000000005</v>
      </c>
      <c r="H1321" s="306">
        <v>69.623000000000005</v>
      </c>
      <c r="I1321" s="306"/>
      <c r="J1321" s="306"/>
      <c r="K1321" s="306"/>
      <c r="L1321" s="306">
        <v>2.7</v>
      </c>
      <c r="M1321" s="131">
        <v>0</v>
      </c>
      <c r="N1321" s="131"/>
      <c r="O1321" s="229" t="s">
        <v>2195</v>
      </c>
      <c r="P1321" s="31"/>
    </row>
    <row r="1322" spans="1:16" ht="60" x14ac:dyDescent="0.25">
      <c r="A1322" s="405"/>
      <c r="B1322" s="363"/>
      <c r="C1322" s="13" t="s">
        <v>2196</v>
      </c>
      <c r="D1322" s="131">
        <v>2019</v>
      </c>
      <c r="E1322" s="306">
        <v>55.819420000000001</v>
      </c>
      <c r="F1322" s="306"/>
      <c r="G1322" s="306">
        <v>40</v>
      </c>
      <c r="H1322" s="306">
        <v>40</v>
      </c>
      <c r="I1322" s="306"/>
      <c r="J1322" s="306"/>
      <c r="K1322" s="306"/>
      <c r="L1322" s="306">
        <v>2.7</v>
      </c>
      <c r="M1322" s="131">
        <v>0</v>
      </c>
      <c r="N1322" s="131"/>
      <c r="O1322" s="229" t="s">
        <v>2197</v>
      </c>
      <c r="P1322" s="31"/>
    </row>
    <row r="1323" spans="1:16" ht="75" x14ac:dyDescent="0.25">
      <c r="A1323" s="405"/>
      <c r="B1323" s="363"/>
      <c r="C1323" s="13" t="s">
        <v>2198</v>
      </c>
      <c r="D1323" s="131">
        <v>2019</v>
      </c>
      <c r="E1323" s="306">
        <v>166.55199999999999</v>
      </c>
      <c r="F1323" s="306"/>
      <c r="G1323" s="306">
        <v>166.55199999999999</v>
      </c>
      <c r="H1323" s="306">
        <v>166.55199999999999</v>
      </c>
      <c r="I1323" s="306"/>
      <c r="J1323" s="306"/>
      <c r="K1323" s="306"/>
      <c r="L1323" s="306">
        <v>2.0249999999999999</v>
      </c>
      <c r="M1323" s="131">
        <v>0</v>
      </c>
      <c r="N1323" s="131"/>
      <c r="O1323" s="229" t="s">
        <v>2199</v>
      </c>
      <c r="P1323" s="31"/>
    </row>
    <row r="1324" spans="1:16" ht="60" x14ac:dyDescent="0.25">
      <c r="A1324" s="405"/>
      <c r="B1324" s="363"/>
      <c r="C1324" s="13" t="s">
        <v>2200</v>
      </c>
      <c r="D1324" s="131">
        <v>2019</v>
      </c>
      <c r="E1324" s="306">
        <v>1311</v>
      </c>
      <c r="F1324" s="306"/>
      <c r="G1324" s="306">
        <v>1400</v>
      </c>
      <c r="H1324" s="306">
        <v>1400</v>
      </c>
      <c r="I1324" s="306"/>
      <c r="J1324" s="306"/>
      <c r="K1324" s="306"/>
      <c r="L1324" s="306"/>
      <c r="M1324" s="131"/>
      <c r="N1324" s="131"/>
      <c r="O1324" s="229" t="s">
        <v>2201</v>
      </c>
      <c r="P1324" s="31"/>
    </row>
    <row r="1325" spans="1:16" ht="75" x14ac:dyDescent="0.25">
      <c r="A1325" s="405"/>
      <c r="B1325" s="363"/>
      <c r="C1325" s="13" t="s">
        <v>2202</v>
      </c>
      <c r="D1325" s="131">
        <v>2019</v>
      </c>
      <c r="E1325" s="306">
        <v>139.95699999999999</v>
      </c>
      <c r="F1325" s="306"/>
      <c r="G1325" s="306">
        <v>135</v>
      </c>
      <c r="H1325" s="306">
        <v>135</v>
      </c>
      <c r="I1325" s="306"/>
      <c r="J1325" s="306"/>
      <c r="K1325" s="306"/>
      <c r="L1325" s="306">
        <v>4.05</v>
      </c>
      <c r="M1325" s="131">
        <v>0</v>
      </c>
      <c r="N1325" s="131"/>
      <c r="O1325" s="229" t="s">
        <v>2203</v>
      </c>
      <c r="P1325" s="31"/>
    </row>
    <row r="1326" spans="1:16" ht="75" x14ac:dyDescent="0.25">
      <c r="A1326" s="405"/>
      <c r="B1326" s="363"/>
      <c r="C1326" s="13" t="s">
        <v>2204</v>
      </c>
      <c r="D1326" s="131">
        <v>2019</v>
      </c>
      <c r="E1326" s="306">
        <v>140.91650000000001</v>
      </c>
      <c r="F1326" s="306"/>
      <c r="G1326" s="306">
        <v>141.01599999999999</v>
      </c>
      <c r="H1326" s="306">
        <v>141.01599999999999</v>
      </c>
      <c r="I1326" s="306"/>
      <c r="J1326" s="306"/>
      <c r="K1326" s="306" t="s">
        <v>2205</v>
      </c>
      <c r="L1326" s="306">
        <v>2.7</v>
      </c>
      <c r="M1326" s="131">
        <v>50</v>
      </c>
      <c r="N1326" s="131"/>
      <c r="O1326" s="229" t="s">
        <v>2206</v>
      </c>
      <c r="P1326" s="31"/>
    </row>
    <row r="1327" spans="1:16" ht="75" x14ac:dyDescent="0.25">
      <c r="A1327" s="405"/>
      <c r="B1327" s="363"/>
      <c r="C1327" s="13" t="s">
        <v>2207</v>
      </c>
      <c r="D1327" s="131">
        <v>2019</v>
      </c>
      <c r="E1327" s="306">
        <v>24.98939</v>
      </c>
      <c r="F1327" s="306"/>
      <c r="G1327" s="306">
        <v>24.984000000000002</v>
      </c>
      <c r="H1327" s="306">
        <v>24.984000000000002</v>
      </c>
      <c r="I1327" s="306"/>
      <c r="J1327" s="306"/>
      <c r="K1327" s="306" t="s">
        <v>2208</v>
      </c>
      <c r="L1327" s="306">
        <v>2.7</v>
      </c>
      <c r="M1327" s="131">
        <v>100</v>
      </c>
      <c r="N1327" s="131"/>
      <c r="O1327" s="229" t="s">
        <v>2209</v>
      </c>
      <c r="P1327" s="31"/>
    </row>
    <row r="1328" spans="1:16" ht="45" x14ac:dyDescent="0.25">
      <c r="A1328" s="405"/>
      <c r="B1328" s="363"/>
      <c r="C1328" s="13" t="s">
        <v>2210</v>
      </c>
      <c r="D1328" s="131">
        <v>2019</v>
      </c>
      <c r="E1328" s="306"/>
      <c r="F1328" s="306"/>
      <c r="G1328" s="306">
        <v>64</v>
      </c>
      <c r="H1328" s="306">
        <v>64</v>
      </c>
      <c r="I1328" s="306"/>
      <c r="J1328" s="306"/>
      <c r="K1328" s="306"/>
      <c r="L1328" s="306"/>
      <c r="M1328" s="131"/>
      <c r="N1328" s="131"/>
      <c r="O1328" s="229" t="s">
        <v>2467</v>
      </c>
      <c r="P1328" s="31"/>
    </row>
    <row r="1329" spans="1:16" ht="135" x14ac:dyDescent="0.25">
      <c r="A1329" s="405"/>
      <c r="B1329" s="363"/>
      <c r="C1329" s="13" t="s">
        <v>2713</v>
      </c>
      <c r="D1329" s="131">
        <v>2019</v>
      </c>
      <c r="E1329" s="306">
        <v>1493.885</v>
      </c>
      <c r="F1329" s="306">
        <v>1493.885</v>
      </c>
      <c r="G1329" s="306">
        <v>1246</v>
      </c>
      <c r="H1329" s="306">
        <v>1246</v>
      </c>
      <c r="I1329" s="306"/>
      <c r="J1329" s="306"/>
      <c r="K1329" s="306">
        <v>269.15800000000002</v>
      </c>
      <c r="L1329" s="306">
        <v>392.12200000000001</v>
      </c>
      <c r="M1329" s="131">
        <v>60</v>
      </c>
      <c r="N1329" s="131"/>
      <c r="O1329" s="229" t="s">
        <v>2211</v>
      </c>
      <c r="P1329" s="31"/>
    </row>
    <row r="1330" spans="1:16" ht="75" x14ac:dyDescent="0.25">
      <c r="A1330" s="405"/>
      <c r="B1330" s="363"/>
      <c r="C1330" s="13" t="s">
        <v>2212</v>
      </c>
      <c r="D1330" s="29">
        <v>2019</v>
      </c>
      <c r="E1330" s="312">
        <v>167.274</v>
      </c>
      <c r="F1330" s="312"/>
      <c r="G1330" s="312">
        <v>64.174999999999997</v>
      </c>
      <c r="H1330" s="312">
        <v>64.174999999999997</v>
      </c>
      <c r="I1330" s="312"/>
      <c r="J1330" s="312"/>
      <c r="K1330" s="312"/>
      <c r="L1330" s="312">
        <v>2.0249999999999999</v>
      </c>
      <c r="M1330" s="29"/>
      <c r="N1330" s="29"/>
      <c r="O1330" s="232" t="s">
        <v>2213</v>
      </c>
      <c r="P1330" s="31"/>
    </row>
    <row r="1331" spans="1:16" ht="180.75" thickBot="1" x14ac:dyDescent="0.3">
      <c r="A1331" s="405"/>
      <c r="B1331" s="372"/>
      <c r="C1331" s="38" t="s">
        <v>2714</v>
      </c>
      <c r="D1331" s="59">
        <v>2019</v>
      </c>
      <c r="E1331" s="314">
        <v>1442.0820000000001</v>
      </c>
      <c r="F1331" s="314">
        <v>487.99</v>
      </c>
      <c r="G1331" s="314">
        <v>237</v>
      </c>
      <c r="H1331" s="314">
        <v>237</v>
      </c>
      <c r="I1331" s="314"/>
      <c r="J1331" s="314"/>
      <c r="K1331" s="314">
        <v>170.45400000000001</v>
      </c>
      <c r="L1331" s="314">
        <v>170.45400000000001</v>
      </c>
      <c r="M1331" s="59">
        <v>90</v>
      </c>
      <c r="N1331" s="59"/>
      <c r="O1331" s="233" t="s">
        <v>2214</v>
      </c>
      <c r="P1331" s="31"/>
    </row>
    <row r="1332" spans="1:16" ht="105.75" thickBot="1" x14ac:dyDescent="0.3">
      <c r="A1332" s="173" t="s">
        <v>2215</v>
      </c>
      <c r="B1332" s="1" t="s">
        <v>141</v>
      </c>
      <c r="C1332" s="46" t="s">
        <v>2216</v>
      </c>
      <c r="D1332" s="80">
        <v>2019</v>
      </c>
      <c r="E1332" s="324">
        <v>3180.4540000000002</v>
      </c>
      <c r="F1332" s="310"/>
      <c r="G1332" s="324">
        <v>3180.4540000000002</v>
      </c>
      <c r="H1332" s="324">
        <v>3180.4540000000002</v>
      </c>
      <c r="I1332" s="324"/>
      <c r="J1332" s="324"/>
      <c r="K1332" s="324">
        <v>885</v>
      </c>
      <c r="L1332" s="324"/>
      <c r="M1332" s="11">
        <v>100</v>
      </c>
      <c r="N1332" s="11">
        <v>100</v>
      </c>
      <c r="O1332" s="228" t="s">
        <v>2217</v>
      </c>
      <c r="P1332" s="31"/>
    </row>
    <row r="1333" spans="1:16" ht="30" x14ac:dyDescent="0.25">
      <c r="A1333" s="438" t="s">
        <v>2218</v>
      </c>
      <c r="B1333" s="366" t="s">
        <v>141</v>
      </c>
      <c r="C1333" s="98" t="s">
        <v>2219</v>
      </c>
      <c r="D1333" s="56">
        <v>2019</v>
      </c>
      <c r="E1333" s="320">
        <v>1000</v>
      </c>
      <c r="F1333" s="320"/>
      <c r="G1333" s="320">
        <v>1000</v>
      </c>
      <c r="H1333" s="320">
        <v>1000</v>
      </c>
      <c r="I1333" s="320"/>
      <c r="J1333" s="320"/>
      <c r="K1333" s="320"/>
      <c r="L1333" s="320"/>
      <c r="M1333" s="56"/>
      <c r="N1333" s="56"/>
      <c r="O1333" s="234" t="s">
        <v>2220</v>
      </c>
      <c r="P1333" s="31"/>
    </row>
    <row r="1334" spans="1:16" ht="45.75" thickBot="1" x14ac:dyDescent="0.3">
      <c r="A1334" s="438"/>
      <c r="B1334" s="372"/>
      <c r="C1334" s="38" t="s">
        <v>2221</v>
      </c>
      <c r="D1334" s="59">
        <v>2019</v>
      </c>
      <c r="E1334" s="314">
        <v>150</v>
      </c>
      <c r="F1334" s="314"/>
      <c r="G1334" s="314">
        <v>150</v>
      </c>
      <c r="H1334" s="314">
        <v>150</v>
      </c>
      <c r="I1334" s="314"/>
      <c r="J1334" s="314"/>
      <c r="K1334" s="314"/>
      <c r="L1334" s="314"/>
      <c r="M1334" s="59"/>
      <c r="N1334" s="59"/>
      <c r="O1334" s="233" t="s">
        <v>2222</v>
      </c>
      <c r="P1334" s="31"/>
    </row>
    <row r="1335" spans="1:16" s="31" customFormat="1" ht="90" x14ac:dyDescent="0.25">
      <c r="A1335" s="439" t="s">
        <v>2223</v>
      </c>
      <c r="B1335" s="141" t="s">
        <v>141</v>
      </c>
      <c r="C1335" s="16" t="s">
        <v>2224</v>
      </c>
      <c r="D1335" s="32">
        <v>2019</v>
      </c>
      <c r="E1335" s="313">
        <v>415</v>
      </c>
      <c r="F1335" s="313">
        <v>0</v>
      </c>
      <c r="G1335" s="313">
        <v>415</v>
      </c>
      <c r="H1335" s="313">
        <v>415</v>
      </c>
      <c r="I1335" s="313">
        <v>0</v>
      </c>
      <c r="J1335" s="313">
        <v>0</v>
      </c>
      <c r="K1335" s="313"/>
      <c r="L1335" s="313"/>
      <c r="M1335" s="89">
        <v>0</v>
      </c>
      <c r="N1335" s="89">
        <v>0</v>
      </c>
      <c r="O1335" s="226" t="s">
        <v>2225</v>
      </c>
    </row>
    <row r="1336" spans="1:16" s="31" customFormat="1" ht="90" x14ac:dyDescent="0.25">
      <c r="A1336" s="440"/>
      <c r="B1336" s="380" t="s">
        <v>2632</v>
      </c>
      <c r="C1336" s="13" t="s">
        <v>2224</v>
      </c>
      <c r="D1336" s="29">
        <v>2019</v>
      </c>
      <c r="E1336" s="306">
        <v>250</v>
      </c>
      <c r="F1336" s="306"/>
      <c r="G1336" s="306">
        <f t="shared" ref="G1336:G1341" si="36">H1336+I1336</f>
        <v>302</v>
      </c>
      <c r="H1336" s="306">
        <v>250</v>
      </c>
      <c r="I1336" s="306">
        <v>52</v>
      </c>
      <c r="J1336" s="306"/>
      <c r="K1336" s="306"/>
      <c r="L1336" s="306">
        <v>183.4</v>
      </c>
      <c r="M1336" s="85"/>
      <c r="N1336" s="85">
        <f t="shared" ref="N1336:N1341" si="37">L1336/E1336*100</f>
        <v>73.36</v>
      </c>
      <c r="O1336" s="263" t="s">
        <v>2226</v>
      </c>
    </row>
    <row r="1337" spans="1:16" s="31" customFormat="1" ht="75" x14ac:dyDescent="0.25">
      <c r="A1337" s="440"/>
      <c r="B1337" s="380"/>
      <c r="C1337" s="13" t="s">
        <v>2227</v>
      </c>
      <c r="D1337" s="29">
        <v>2019</v>
      </c>
      <c r="E1337" s="306">
        <v>250</v>
      </c>
      <c r="F1337" s="306"/>
      <c r="G1337" s="306">
        <f t="shared" si="36"/>
        <v>302</v>
      </c>
      <c r="H1337" s="306">
        <v>250</v>
      </c>
      <c r="I1337" s="306">
        <v>52</v>
      </c>
      <c r="J1337" s="306"/>
      <c r="K1337" s="306"/>
      <c r="L1337" s="306">
        <v>200.3</v>
      </c>
      <c r="M1337" s="85"/>
      <c r="N1337" s="85">
        <f t="shared" si="37"/>
        <v>80.12</v>
      </c>
      <c r="O1337" s="263" t="s">
        <v>2228</v>
      </c>
    </row>
    <row r="1338" spans="1:16" s="31" customFormat="1" ht="150" x14ac:dyDescent="0.25">
      <c r="A1338" s="440"/>
      <c r="B1338" s="380"/>
      <c r="C1338" s="13" t="s">
        <v>2229</v>
      </c>
      <c r="D1338" s="29">
        <v>2019</v>
      </c>
      <c r="E1338" s="306">
        <v>64</v>
      </c>
      <c r="F1338" s="306"/>
      <c r="G1338" s="306">
        <f t="shared" si="36"/>
        <v>77</v>
      </c>
      <c r="H1338" s="306">
        <v>64</v>
      </c>
      <c r="I1338" s="306">
        <v>13</v>
      </c>
      <c r="J1338" s="306"/>
      <c r="K1338" s="306"/>
      <c r="L1338" s="306">
        <v>12.6</v>
      </c>
      <c r="M1338" s="85"/>
      <c r="N1338" s="85">
        <f t="shared" si="37"/>
        <v>19.6875</v>
      </c>
      <c r="O1338" s="263" t="s">
        <v>2230</v>
      </c>
    </row>
    <row r="1339" spans="1:16" s="31" customFormat="1" ht="135" x14ac:dyDescent="0.25">
      <c r="A1339" s="440"/>
      <c r="B1339" s="380"/>
      <c r="C1339" s="13" t="s">
        <v>2231</v>
      </c>
      <c r="D1339" s="29">
        <v>2019</v>
      </c>
      <c r="E1339" s="306">
        <v>54</v>
      </c>
      <c r="F1339" s="306"/>
      <c r="G1339" s="306">
        <f t="shared" si="36"/>
        <v>65</v>
      </c>
      <c r="H1339" s="306">
        <v>54</v>
      </c>
      <c r="I1339" s="306">
        <v>11</v>
      </c>
      <c r="J1339" s="306"/>
      <c r="K1339" s="306"/>
      <c r="L1339" s="306">
        <v>12.6</v>
      </c>
      <c r="M1339" s="85"/>
      <c r="N1339" s="85">
        <f t="shared" si="37"/>
        <v>23.333333333333332</v>
      </c>
      <c r="O1339" s="263" t="s">
        <v>2232</v>
      </c>
    </row>
    <row r="1340" spans="1:16" s="31" customFormat="1" ht="210" x14ac:dyDescent="0.25">
      <c r="A1340" s="440"/>
      <c r="B1340" s="380"/>
      <c r="C1340" s="13" t="s">
        <v>2233</v>
      </c>
      <c r="D1340" s="29">
        <v>2019</v>
      </c>
      <c r="E1340" s="306">
        <v>263</v>
      </c>
      <c r="F1340" s="306"/>
      <c r="G1340" s="306">
        <f t="shared" si="36"/>
        <v>318</v>
      </c>
      <c r="H1340" s="306">
        <v>263</v>
      </c>
      <c r="I1340" s="306">
        <v>55</v>
      </c>
      <c r="J1340" s="306"/>
      <c r="K1340" s="306"/>
      <c r="L1340" s="306">
        <v>87.7</v>
      </c>
      <c r="M1340" s="85"/>
      <c r="N1340" s="85">
        <f t="shared" si="37"/>
        <v>33.346007604562736</v>
      </c>
      <c r="O1340" s="263" t="s">
        <v>2234</v>
      </c>
    </row>
    <row r="1341" spans="1:16" s="31" customFormat="1" ht="120.75" thickBot="1" x14ac:dyDescent="0.3">
      <c r="A1341" s="441"/>
      <c r="B1341" s="408"/>
      <c r="C1341" s="15" t="s">
        <v>2235</v>
      </c>
      <c r="D1341" s="90">
        <v>2019</v>
      </c>
      <c r="E1341" s="335">
        <v>121</v>
      </c>
      <c r="F1341" s="335"/>
      <c r="G1341" s="306">
        <f t="shared" si="36"/>
        <v>182</v>
      </c>
      <c r="H1341" s="335">
        <v>121</v>
      </c>
      <c r="I1341" s="307">
        <v>61</v>
      </c>
      <c r="J1341" s="355"/>
      <c r="K1341" s="355"/>
      <c r="L1341" s="355"/>
      <c r="M1341" s="92"/>
      <c r="N1341" s="91">
        <f t="shared" si="37"/>
        <v>0</v>
      </c>
      <c r="O1341" s="265" t="s">
        <v>2236</v>
      </c>
    </row>
    <row r="1342" spans="1:16" s="31" customFormat="1" ht="409.6" thickBot="1" x14ac:dyDescent="0.3">
      <c r="A1342" s="190" t="s">
        <v>2237</v>
      </c>
      <c r="B1342" s="83" t="s">
        <v>141</v>
      </c>
      <c r="C1342" s="93" t="s">
        <v>2238</v>
      </c>
      <c r="D1342" s="84">
        <v>2019</v>
      </c>
      <c r="E1342" s="321">
        <v>254</v>
      </c>
      <c r="F1342" s="321">
        <v>254</v>
      </c>
      <c r="G1342" s="321">
        <f>H1342+I1342+J1342</f>
        <v>254</v>
      </c>
      <c r="H1342" s="321">
        <v>254</v>
      </c>
      <c r="I1342" s="321">
        <v>0</v>
      </c>
      <c r="J1342" s="321">
        <v>0</v>
      </c>
      <c r="K1342" s="321">
        <v>0</v>
      </c>
      <c r="L1342" s="321">
        <v>254</v>
      </c>
      <c r="M1342" s="94">
        <v>1</v>
      </c>
      <c r="N1342" s="94">
        <v>1</v>
      </c>
      <c r="O1342" s="235" t="s">
        <v>2239</v>
      </c>
    </row>
    <row r="1343" spans="1:16" ht="75" x14ac:dyDescent="0.25">
      <c r="A1343" s="370" t="s">
        <v>2240</v>
      </c>
      <c r="B1343" s="366" t="s">
        <v>141</v>
      </c>
      <c r="C1343" s="98" t="s">
        <v>2241</v>
      </c>
      <c r="D1343" s="56">
        <v>2019</v>
      </c>
      <c r="E1343" s="320">
        <v>829.7894</v>
      </c>
      <c r="F1343" s="320"/>
      <c r="G1343" s="320">
        <v>829.7894</v>
      </c>
      <c r="H1343" s="320">
        <v>829.7894</v>
      </c>
      <c r="I1343" s="320"/>
      <c r="J1343" s="320"/>
      <c r="K1343" s="320"/>
      <c r="L1343" s="320"/>
      <c r="M1343" s="56"/>
      <c r="N1343" s="56"/>
      <c r="O1343" s="234" t="s">
        <v>2242</v>
      </c>
      <c r="P1343" s="31"/>
    </row>
    <row r="1344" spans="1:16" ht="105" x14ac:dyDescent="0.25">
      <c r="A1344" s="375"/>
      <c r="B1344" s="363"/>
      <c r="C1344" s="13" t="s">
        <v>2243</v>
      </c>
      <c r="D1344" s="131">
        <v>2019</v>
      </c>
      <c r="E1344" s="306">
        <v>11.465249999999999</v>
      </c>
      <c r="F1344" s="306"/>
      <c r="G1344" s="306">
        <v>11.465249999999999</v>
      </c>
      <c r="H1344" s="306">
        <v>11.465249999999999</v>
      </c>
      <c r="I1344" s="306"/>
      <c r="J1344" s="306"/>
      <c r="K1344" s="306"/>
      <c r="L1344" s="306"/>
      <c r="M1344" s="131"/>
      <c r="N1344" s="131"/>
      <c r="O1344" s="229"/>
      <c r="P1344" s="31"/>
    </row>
    <row r="1345" spans="1:16" ht="60" x14ac:dyDescent="0.25">
      <c r="A1345" s="375"/>
      <c r="B1345" s="363"/>
      <c r="C1345" s="146" t="s">
        <v>2244</v>
      </c>
      <c r="D1345" s="131">
        <v>2019</v>
      </c>
      <c r="E1345" s="306">
        <v>3419.65</v>
      </c>
      <c r="F1345" s="306"/>
      <c r="G1345" s="306">
        <v>3419.65</v>
      </c>
      <c r="H1345" s="306">
        <v>3419.65</v>
      </c>
      <c r="I1345" s="306"/>
      <c r="J1345" s="306"/>
      <c r="K1345" s="306"/>
      <c r="L1345" s="306"/>
      <c r="M1345" s="131"/>
      <c r="N1345" s="131"/>
      <c r="O1345" s="229" t="s">
        <v>2245</v>
      </c>
      <c r="P1345" s="31"/>
    </row>
    <row r="1346" spans="1:16" ht="30.75" thickBot="1" x14ac:dyDescent="0.3">
      <c r="A1346" s="371"/>
      <c r="B1346" s="372"/>
      <c r="C1346" s="38" t="s">
        <v>2246</v>
      </c>
      <c r="D1346" s="59">
        <v>2019</v>
      </c>
      <c r="E1346" s="314">
        <v>86.478999999999999</v>
      </c>
      <c r="F1346" s="314"/>
      <c r="G1346" s="314">
        <v>86.478999999999999</v>
      </c>
      <c r="H1346" s="314">
        <v>86.478999999999999</v>
      </c>
      <c r="I1346" s="314"/>
      <c r="J1346" s="314"/>
      <c r="K1346" s="314"/>
      <c r="L1346" s="314">
        <v>86.478999999999999</v>
      </c>
      <c r="M1346" s="59">
        <v>100</v>
      </c>
      <c r="N1346" s="59">
        <v>100</v>
      </c>
      <c r="O1346" s="247" t="s">
        <v>2666</v>
      </c>
      <c r="P1346" s="31"/>
    </row>
    <row r="1347" spans="1:16" ht="90" x14ac:dyDescent="0.25">
      <c r="A1347" s="378" t="s">
        <v>2247</v>
      </c>
      <c r="B1347" s="362" t="s">
        <v>141</v>
      </c>
      <c r="C1347" s="16" t="s">
        <v>2248</v>
      </c>
      <c r="D1347" s="32">
        <v>2019</v>
      </c>
      <c r="E1347" s="313">
        <v>81</v>
      </c>
      <c r="F1347" s="313"/>
      <c r="G1347" s="313">
        <v>81</v>
      </c>
      <c r="H1347" s="313">
        <v>81</v>
      </c>
      <c r="I1347" s="313"/>
      <c r="J1347" s="313"/>
      <c r="K1347" s="313"/>
      <c r="L1347" s="313">
        <v>81</v>
      </c>
      <c r="M1347" s="96"/>
      <c r="N1347" s="96">
        <v>100</v>
      </c>
      <c r="O1347" s="226" t="s">
        <v>2249</v>
      </c>
      <c r="P1347" s="31"/>
    </row>
    <row r="1348" spans="1:16" ht="105" x14ac:dyDescent="0.25">
      <c r="A1348" s="375"/>
      <c r="B1348" s="363"/>
      <c r="C1348" s="13" t="s">
        <v>2250</v>
      </c>
      <c r="D1348" s="29">
        <v>2019</v>
      </c>
      <c r="E1348" s="306">
        <v>300</v>
      </c>
      <c r="F1348" s="306"/>
      <c r="G1348" s="306">
        <v>300</v>
      </c>
      <c r="H1348" s="306">
        <v>300</v>
      </c>
      <c r="I1348" s="306"/>
      <c r="J1348" s="306"/>
      <c r="K1348" s="306"/>
      <c r="L1348" s="306"/>
      <c r="M1348" s="95"/>
      <c r="N1348" s="95"/>
      <c r="O1348" s="229" t="s">
        <v>2251</v>
      </c>
      <c r="P1348" s="31"/>
    </row>
    <row r="1349" spans="1:16" ht="90.75" thickBot="1" x14ac:dyDescent="0.3">
      <c r="A1349" s="376"/>
      <c r="B1349" s="377"/>
      <c r="C1349" s="15" t="s">
        <v>2252</v>
      </c>
      <c r="D1349" s="18">
        <v>2019</v>
      </c>
      <c r="E1349" s="307">
        <v>20</v>
      </c>
      <c r="F1349" s="307"/>
      <c r="G1349" s="307">
        <v>20</v>
      </c>
      <c r="H1349" s="307">
        <v>20</v>
      </c>
      <c r="I1349" s="307"/>
      <c r="J1349" s="307"/>
      <c r="K1349" s="307"/>
      <c r="L1349" s="307"/>
      <c r="M1349" s="97"/>
      <c r="N1349" s="97"/>
      <c r="O1349" s="227" t="s">
        <v>2253</v>
      </c>
      <c r="P1349" s="31"/>
    </row>
    <row r="1350" spans="1:16" ht="120" x14ac:dyDescent="0.25">
      <c r="A1350" s="370" t="s">
        <v>2254</v>
      </c>
      <c r="B1350" s="145" t="s">
        <v>141</v>
      </c>
      <c r="C1350" s="98" t="s">
        <v>2255</v>
      </c>
      <c r="D1350" s="57">
        <v>2019</v>
      </c>
      <c r="E1350" s="322">
        <v>434</v>
      </c>
      <c r="F1350" s="322">
        <v>434</v>
      </c>
      <c r="G1350" s="322">
        <f>H1350+I1350+J1350</f>
        <v>434</v>
      </c>
      <c r="H1350" s="322">
        <v>434</v>
      </c>
      <c r="I1350" s="322">
        <v>0</v>
      </c>
      <c r="J1350" s="322">
        <v>0</v>
      </c>
      <c r="K1350" s="322">
        <v>0</v>
      </c>
      <c r="L1350" s="322">
        <v>104.051</v>
      </c>
      <c r="M1350" s="57">
        <v>24</v>
      </c>
      <c r="N1350" s="57">
        <v>24</v>
      </c>
      <c r="O1350" s="234" t="s">
        <v>2256</v>
      </c>
      <c r="P1350" s="31"/>
    </row>
    <row r="1351" spans="1:16" ht="120.75" thickBot="1" x14ac:dyDescent="0.3">
      <c r="A1351" s="371"/>
      <c r="B1351" s="138" t="s">
        <v>2632</v>
      </c>
      <c r="C1351" s="38" t="s">
        <v>2257</v>
      </c>
      <c r="D1351" s="59" t="s">
        <v>2452</v>
      </c>
      <c r="E1351" s="314">
        <v>1485</v>
      </c>
      <c r="F1351" s="314">
        <v>1449.961</v>
      </c>
      <c r="G1351" s="314">
        <f>H1351+I1351+J1351</f>
        <v>1449.961</v>
      </c>
      <c r="H1351" s="314">
        <v>1449.961</v>
      </c>
      <c r="I1351" s="314">
        <v>0</v>
      </c>
      <c r="J1351" s="314">
        <v>0</v>
      </c>
      <c r="K1351" s="314">
        <v>496.99200000000002</v>
      </c>
      <c r="L1351" s="314">
        <v>496.99200000000002</v>
      </c>
      <c r="M1351" s="59">
        <v>33</v>
      </c>
      <c r="N1351" s="59">
        <v>33</v>
      </c>
      <c r="O1351" s="233" t="s">
        <v>2258</v>
      </c>
      <c r="P1351" s="31"/>
    </row>
    <row r="1352" spans="1:16" ht="60" x14ac:dyDescent="0.25">
      <c r="A1352" s="378" t="s">
        <v>2259</v>
      </c>
      <c r="B1352" s="362" t="s">
        <v>141</v>
      </c>
      <c r="C1352" s="16" t="s">
        <v>2260</v>
      </c>
      <c r="D1352" s="32" t="s">
        <v>2452</v>
      </c>
      <c r="E1352" s="308">
        <v>1159.0999999999999</v>
      </c>
      <c r="F1352" s="308">
        <v>658.9</v>
      </c>
      <c r="G1352" s="308">
        <v>300</v>
      </c>
      <c r="H1352" s="308">
        <v>300</v>
      </c>
      <c r="I1352" s="308"/>
      <c r="J1352" s="308"/>
      <c r="K1352" s="308"/>
      <c r="L1352" s="308"/>
      <c r="M1352" s="32">
        <v>45</v>
      </c>
      <c r="N1352" s="32"/>
      <c r="O1352" s="226" t="s">
        <v>2261</v>
      </c>
      <c r="P1352" s="31"/>
    </row>
    <row r="1353" spans="1:16" ht="105" x14ac:dyDescent="0.25">
      <c r="A1353" s="375"/>
      <c r="B1353" s="363"/>
      <c r="C1353" s="13" t="s">
        <v>2262</v>
      </c>
      <c r="D1353" s="29">
        <v>2019</v>
      </c>
      <c r="E1353" s="312">
        <v>30</v>
      </c>
      <c r="F1353" s="312">
        <v>30</v>
      </c>
      <c r="G1353" s="312">
        <v>30</v>
      </c>
      <c r="H1353" s="312">
        <v>30</v>
      </c>
      <c r="I1353" s="312"/>
      <c r="J1353" s="312"/>
      <c r="K1353" s="312"/>
      <c r="L1353" s="312">
        <v>30</v>
      </c>
      <c r="M1353" s="29"/>
      <c r="N1353" s="29"/>
      <c r="O1353" s="229" t="s">
        <v>2263</v>
      </c>
      <c r="P1353" s="31"/>
    </row>
    <row r="1354" spans="1:16" ht="90" x14ac:dyDescent="0.25">
      <c r="A1354" s="375"/>
      <c r="B1354" s="363" t="s">
        <v>2632</v>
      </c>
      <c r="C1354" s="13" t="s">
        <v>2264</v>
      </c>
      <c r="D1354" s="29" t="s">
        <v>2614</v>
      </c>
      <c r="E1354" s="312">
        <v>1921</v>
      </c>
      <c r="F1354" s="312">
        <v>897.87800000000004</v>
      </c>
      <c r="G1354" s="312">
        <v>897.87777000000006</v>
      </c>
      <c r="H1354" s="312">
        <v>897.87777000000006</v>
      </c>
      <c r="I1354" s="312"/>
      <c r="J1354" s="312"/>
      <c r="K1354" s="312"/>
      <c r="L1354" s="312">
        <v>656.7</v>
      </c>
      <c r="M1354" s="29">
        <v>87.4</v>
      </c>
      <c r="N1354" s="29"/>
      <c r="O1354" s="229" t="s">
        <v>2265</v>
      </c>
      <c r="P1354" s="31"/>
    </row>
    <row r="1355" spans="1:16" ht="60" x14ac:dyDescent="0.25">
      <c r="A1355" s="375"/>
      <c r="B1355" s="363"/>
      <c r="C1355" s="13" t="s">
        <v>2266</v>
      </c>
      <c r="D1355" s="29" t="s">
        <v>2267</v>
      </c>
      <c r="E1355" s="312">
        <v>270</v>
      </c>
      <c r="F1355" s="312">
        <v>189</v>
      </c>
      <c r="G1355" s="312">
        <v>189</v>
      </c>
      <c r="H1355" s="312">
        <v>189</v>
      </c>
      <c r="I1355" s="312"/>
      <c r="J1355" s="312"/>
      <c r="K1355" s="312"/>
      <c r="L1355" s="312">
        <v>122.5</v>
      </c>
      <c r="M1355" s="29">
        <v>75.400000000000006</v>
      </c>
      <c r="N1355" s="29"/>
      <c r="O1355" s="229" t="s">
        <v>2268</v>
      </c>
      <c r="P1355" s="31"/>
    </row>
    <row r="1356" spans="1:16" ht="75" x14ac:dyDescent="0.25">
      <c r="A1356" s="375"/>
      <c r="B1356" s="363"/>
      <c r="C1356" s="13" t="s">
        <v>2269</v>
      </c>
      <c r="D1356" s="29" t="s">
        <v>2479</v>
      </c>
      <c r="E1356" s="312"/>
      <c r="F1356" s="312">
        <v>0.2</v>
      </c>
      <c r="G1356" s="312">
        <v>0.15440000000000001</v>
      </c>
      <c r="H1356" s="312">
        <v>0.15440000000000001</v>
      </c>
      <c r="I1356" s="312"/>
      <c r="J1356" s="312"/>
      <c r="K1356" s="312"/>
      <c r="L1356" s="312"/>
      <c r="M1356" s="29"/>
      <c r="N1356" s="29"/>
      <c r="O1356" s="229"/>
      <c r="P1356" s="31"/>
    </row>
    <row r="1357" spans="1:16" ht="90" x14ac:dyDescent="0.25">
      <c r="A1357" s="375"/>
      <c r="B1357" s="363"/>
      <c r="C1357" s="13" t="s">
        <v>2270</v>
      </c>
      <c r="D1357" s="29">
        <v>2018</v>
      </c>
      <c r="E1357" s="312">
        <v>345</v>
      </c>
      <c r="F1357" s="312">
        <v>21.2</v>
      </c>
      <c r="G1357" s="312">
        <v>21.163599999999999</v>
      </c>
      <c r="H1357" s="312">
        <v>21.163599999999999</v>
      </c>
      <c r="I1357" s="312"/>
      <c r="J1357" s="312"/>
      <c r="K1357" s="312"/>
      <c r="L1357" s="312"/>
      <c r="M1357" s="29">
        <v>100</v>
      </c>
      <c r="N1357" s="29"/>
      <c r="O1357" s="229" t="s">
        <v>2271</v>
      </c>
      <c r="P1357" s="31"/>
    </row>
    <row r="1358" spans="1:16" ht="150" x14ac:dyDescent="0.25">
      <c r="A1358" s="375"/>
      <c r="B1358" s="363"/>
      <c r="C1358" s="13" t="s">
        <v>2272</v>
      </c>
      <c r="D1358" s="29" t="s">
        <v>2452</v>
      </c>
      <c r="E1358" s="312">
        <v>350</v>
      </c>
      <c r="F1358" s="312">
        <v>46.3</v>
      </c>
      <c r="G1358" s="312">
        <v>46.341270000000002</v>
      </c>
      <c r="H1358" s="312">
        <v>46.341270000000002</v>
      </c>
      <c r="I1358" s="312"/>
      <c r="J1358" s="312"/>
      <c r="K1358" s="312"/>
      <c r="L1358" s="312"/>
      <c r="M1358" s="29">
        <v>87</v>
      </c>
      <c r="N1358" s="29"/>
      <c r="O1358" s="229" t="s">
        <v>2271</v>
      </c>
      <c r="P1358" s="31"/>
    </row>
    <row r="1359" spans="1:16" ht="90.75" thickBot="1" x14ac:dyDescent="0.3">
      <c r="A1359" s="376"/>
      <c r="B1359" s="377"/>
      <c r="C1359" s="15" t="s">
        <v>2273</v>
      </c>
      <c r="D1359" s="18" t="s">
        <v>2452</v>
      </c>
      <c r="E1359" s="309">
        <v>317</v>
      </c>
      <c r="F1359" s="309">
        <v>317</v>
      </c>
      <c r="G1359" s="309">
        <v>317</v>
      </c>
      <c r="H1359" s="309">
        <v>317</v>
      </c>
      <c r="I1359" s="309"/>
      <c r="J1359" s="309"/>
      <c r="K1359" s="309"/>
      <c r="L1359" s="309">
        <v>236.4</v>
      </c>
      <c r="M1359" s="18">
        <v>74.5</v>
      </c>
      <c r="N1359" s="18"/>
      <c r="O1359" s="227" t="s">
        <v>2265</v>
      </c>
      <c r="P1359" s="31"/>
    </row>
    <row r="1360" spans="1:16" ht="270" x14ac:dyDescent="0.25">
      <c r="A1360" s="405" t="s">
        <v>2274</v>
      </c>
      <c r="B1360" s="145" t="s">
        <v>141</v>
      </c>
      <c r="C1360" s="98" t="s">
        <v>2275</v>
      </c>
      <c r="D1360" s="57">
        <v>2020</v>
      </c>
      <c r="E1360" s="322">
        <v>1131.8</v>
      </c>
      <c r="F1360" s="322">
        <v>1131.8</v>
      </c>
      <c r="G1360" s="322">
        <v>849</v>
      </c>
      <c r="H1360" s="322">
        <v>849</v>
      </c>
      <c r="I1360" s="322"/>
      <c r="J1360" s="322"/>
      <c r="K1360" s="322">
        <v>0</v>
      </c>
      <c r="L1360" s="322">
        <v>6.8</v>
      </c>
      <c r="M1360" s="57">
        <v>0</v>
      </c>
      <c r="N1360" s="57">
        <v>0.6</v>
      </c>
      <c r="O1360" s="234" t="s">
        <v>2276</v>
      </c>
      <c r="P1360" s="31"/>
    </row>
    <row r="1361" spans="1:15" s="202" customFormat="1" ht="90" x14ac:dyDescent="0.25">
      <c r="A1361" s="405"/>
      <c r="B1361" s="380" t="s">
        <v>2632</v>
      </c>
      <c r="C1361" s="13" t="s">
        <v>2277</v>
      </c>
      <c r="D1361" s="131" t="s">
        <v>2479</v>
      </c>
      <c r="E1361" s="306">
        <v>39.200000000000003</v>
      </c>
      <c r="F1361" s="306">
        <v>39.200000000000003</v>
      </c>
      <c r="G1361" s="306">
        <v>43</v>
      </c>
      <c r="H1361" s="306">
        <v>43</v>
      </c>
      <c r="I1361" s="306"/>
      <c r="J1361" s="306"/>
      <c r="K1361" s="306"/>
      <c r="L1361" s="306"/>
      <c r="M1361" s="131">
        <v>95.4</v>
      </c>
      <c r="N1361" s="131">
        <v>38</v>
      </c>
      <c r="O1361" s="229" t="s">
        <v>2278</v>
      </c>
    </row>
    <row r="1362" spans="1:15" s="202" customFormat="1" ht="90" x14ac:dyDescent="0.25">
      <c r="A1362" s="405"/>
      <c r="B1362" s="380"/>
      <c r="C1362" s="13" t="s">
        <v>2279</v>
      </c>
      <c r="D1362" s="131" t="s">
        <v>2479</v>
      </c>
      <c r="E1362" s="356">
        <v>640</v>
      </c>
      <c r="F1362" s="356">
        <v>640</v>
      </c>
      <c r="G1362" s="306">
        <v>640</v>
      </c>
      <c r="H1362" s="306">
        <v>640</v>
      </c>
      <c r="I1362" s="306"/>
      <c r="J1362" s="306"/>
      <c r="K1362" s="306"/>
      <c r="L1362" s="306">
        <v>287.39999999999998</v>
      </c>
      <c r="M1362" s="131"/>
      <c r="N1362" s="131">
        <v>44.9</v>
      </c>
      <c r="O1362" s="229" t="s">
        <v>2280</v>
      </c>
    </row>
    <row r="1363" spans="1:15" s="202" customFormat="1" ht="120" x14ac:dyDescent="0.25">
      <c r="A1363" s="405"/>
      <c r="B1363" s="380"/>
      <c r="C1363" s="13" t="s">
        <v>2281</v>
      </c>
      <c r="D1363" s="131" t="s">
        <v>2479</v>
      </c>
      <c r="E1363" s="306">
        <v>189.4</v>
      </c>
      <c r="F1363" s="306">
        <v>189.4</v>
      </c>
      <c r="G1363" s="306">
        <v>189.4</v>
      </c>
      <c r="H1363" s="306">
        <v>189.4</v>
      </c>
      <c r="I1363" s="306"/>
      <c r="J1363" s="306"/>
      <c r="K1363" s="306"/>
      <c r="L1363" s="306">
        <v>189.4</v>
      </c>
      <c r="M1363" s="131"/>
      <c r="N1363" s="131">
        <v>100</v>
      </c>
      <c r="O1363" s="229" t="s">
        <v>2282</v>
      </c>
    </row>
    <row r="1364" spans="1:15" s="202" customFormat="1" ht="120" x14ac:dyDescent="0.25">
      <c r="A1364" s="405"/>
      <c r="B1364" s="380"/>
      <c r="C1364" s="13" t="s">
        <v>2283</v>
      </c>
      <c r="D1364" s="131" t="s">
        <v>2479</v>
      </c>
      <c r="E1364" s="306">
        <v>90</v>
      </c>
      <c r="F1364" s="306">
        <v>90</v>
      </c>
      <c r="G1364" s="306">
        <v>90</v>
      </c>
      <c r="H1364" s="306">
        <v>90</v>
      </c>
      <c r="I1364" s="306"/>
      <c r="J1364" s="306"/>
      <c r="K1364" s="306"/>
      <c r="L1364" s="306">
        <v>90</v>
      </c>
      <c r="M1364" s="131"/>
      <c r="N1364" s="131">
        <v>100</v>
      </c>
      <c r="O1364" s="229" t="s">
        <v>2284</v>
      </c>
    </row>
    <row r="1365" spans="1:15" s="202" customFormat="1" ht="150.75" thickBot="1" x14ac:dyDescent="0.3">
      <c r="A1365" s="405"/>
      <c r="B1365" s="381"/>
      <c r="C1365" s="38" t="s">
        <v>2285</v>
      </c>
      <c r="D1365" s="144" t="s">
        <v>2479</v>
      </c>
      <c r="E1365" s="319">
        <v>1438.2</v>
      </c>
      <c r="F1365" s="319">
        <v>1438.2</v>
      </c>
      <c r="G1365" s="319">
        <v>1562</v>
      </c>
      <c r="H1365" s="319">
        <v>1562</v>
      </c>
      <c r="I1365" s="319"/>
      <c r="J1365" s="319"/>
      <c r="K1365" s="319"/>
      <c r="L1365" s="319">
        <v>431.5</v>
      </c>
      <c r="M1365" s="144"/>
      <c r="N1365" s="144">
        <v>27.6</v>
      </c>
      <c r="O1365" s="233" t="s">
        <v>2286</v>
      </c>
    </row>
    <row r="1366" spans="1:15" s="202" customFormat="1" ht="30" x14ac:dyDescent="0.25">
      <c r="A1366" s="442" t="s">
        <v>2287</v>
      </c>
      <c r="B1366" s="406" t="s">
        <v>141</v>
      </c>
      <c r="C1366" s="127" t="s">
        <v>2288</v>
      </c>
      <c r="D1366" s="133">
        <v>2019</v>
      </c>
      <c r="E1366" s="315">
        <v>131</v>
      </c>
      <c r="F1366" s="315">
        <f>E1366</f>
        <v>131</v>
      </c>
      <c r="G1366" s="315">
        <v>131</v>
      </c>
      <c r="H1366" s="315">
        <v>131</v>
      </c>
      <c r="I1366" s="315"/>
      <c r="J1366" s="313"/>
      <c r="K1366" s="313">
        <v>0</v>
      </c>
      <c r="L1366" s="313">
        <v>131</v>
      </c>
      <c r="M1366" s="141">
        <v>100</v>
      </c>
      <c r="N1366" s="141">
        <v>100</v>
      </c>
      <c r="O1366" s="226" t="s">
        <v>2654</v>
      </c>
    </row>
    <row r="1367" spans="1:15" s="202" customFormat="1" ht="45" x14ac:dyDescent="0.25">
      <c r="A1367" s="443"/>
      <c r="B1367" s="380"/>
      <c r="C1367" s="128" t="s">
        <v>2680</v>
      </c>
      <c r="D1367" s="134">
        <v>2019</v>
      </c>
      <c r="E1367" s="316">
        <v>495</v>
      </c>
      <c r="F1367" s="316">
        <f>E1367</f>
        <v>495</v>
      </c>
      <c r="G1367" s="316">
        <v>495</v>
      </c>
      <c r="H1367" s="316">
        <v>495</v>
      </c>
      <c r="I1367" s="316"/>
      <c r="J1367" s="306"/>
      <c r="K1367" s="306">
        <v>0</v>
      </c>
      <c r="L1367" s="306">
        <v>495</v>
      </c>
      <c r="M1367" s="131">
        <v>100</v>
      </c>
      <c r="N1367" s="131">
        <v>100</v>
      </c>
      <c r="O1367" s="229" t="s">
        <v>2654</v>
      </c>
    </row>
    <row r="1368" spans="1:15" s="202" customFormat="1" ht="120" x14ac:dyDescent="0.25">
      <c r="A1368" s="443"/>
      <c r="B1368" s="380"/>
      <c r="C1368" s="129" t="s">
        <v>2681</v>
      </c>
      <c r="D1368" s="134">
        <v>2019</v>
      </c>
      <c r="E1368" s="316">
        <v>820</v>
      </c>
      <c r="F1368" s="316">
        <f>E1368</f>
        <v>820</v>
      </c>
      <c r="G1368" s="316">
        <v>820</v>
      </c>
      <c r="H1368" s="316">
        <v>820</v>
      </c>
      <c r="I1368" s="316"/>
      <c r="J1368" s="306"/>
      <c r="K1368" s="306">
        <v>0</v>
      </c>
      <c r="L1368" s="306">
        <v>820</v>
      </c>
      <c r="M1368" s="131">
        <v>100</v>
      </c>
      <c r="N1368" s="131">
        <v>100</v>
      </c>
      <c r="O1368" s="229" t="s">
        <v>2654</v>
      </c>
    </row>
    <row r="1369" spans="1:15" s="202" customFormat="1" ht="45" x14ac:dyDescent="0.25">
      <c r="A1369" s="443"/>
      <c r="B1369" s="380"/>
      <c r="C1369" s="128" t="s">
        <v>2289</v>
      </c>
      <c r="D1369" s="134">
        <v>2019</v>
      </c>
      <c r="E1369" s="316">
        <v>1538.1289999999999</v>
      </c>
      <c r="F1369" s="316">
        <f>E1369</f>
        <v>1538.1289999999999</v>
      </c>
      <c r="G1369" s="316">
        <v>527</v>
      </c>
      <c r="H1369" s="316">
        <v>527</v>
      </c>
      <c r="I1369" s="316"/>
      <c r="J1369" s="306"/>
      <c r="K1369" s="306">
        <v>0</v>
      </c>
      <c r="L1369" s="306">
        <v>527</v>
      </c>
      <c r="M1369" s="131">
        <v>100</v>
      </c>
      <c r="N1369" s="131">
        <v>100</v>
      </c>
      <c r="O1369" s="229" t="s">
        <v>2654</v>
      </c>
    </row>
    <row r="1370" spans="1:15" s="202" customFormat="1" ht="90" x14ac:dyDescent="0.25">
      <c r="A1370" s="443"/>
      <c r="B1370" s="380"/>
      <c r="C1370" s="130" t="s">
        <v>2290</v>
      </c>
      <c r="D1370" s="134">
        <v>2019</v>
      </c>
      <c r="E1370" s="316">
        <v>58353.99</v>
      </c>
      <c r="F1370" s="316">
        <v>51180</v>
      </c>
      <c r="G1370" s="316">
        <v>5000</v>
      </c>
      <c r="H1370" s="316">
        <v>5000</v>
      </c>
      <c r="I1370" s="316"/>
      <c r="J1370" s="306"/>
      <c r="K1370" s="306">
        <v>0</v>
      </c>
      <c r="L1370" s="306">
        <v>0</v>
      </c>
      <c r="M1370" s="131">
        <v>48</v>
      </c>
      <c r="N1370" s="131">
        <v>0</v>
      </c>
      <c r="O1370" s="229" t="s">
        <v>2291</v>
      </c>
    </row>
    <row r="1371" spans="1:15" s="202" customFormat="1" ht="60" x14ac:dyDescent="0.25">
      <c r="A1371" s="443"/>
      <c r="B1371" s="380"/>
      <c r="C1371" s="130" t="s">
        <v>2292</v>
      </c>
      <c r="D1371" s="134">
        <v>2019</v>
      </c>
      <c r="E1371" s="316">
        <v>500</v>
      </c>
      <c r="F1371" s="316">
        <v>500</v>
      </c>
      <c r="G1371" s="316">
        <v>500</v>
      </c>
      <c r="H1371" s="316">
        <v>500</v>
      </c>
      <c r="I1371" s="316"/>
      <c r="J1371" s="306"/>
      <c r="K1371" s="306">
        <v>0</v>
      </c>
      <c r="L1371" s="306">
        <v>0</v>
      </c>
      <c r="M1371" s="131">
        <v>0</v>
      </c>
      <c r="N1371" s="131">
        <v>0</v>
      </c>
      <c r="O1371" s="229" t="s">
        <v>2293</v>
      </c>
    </row>
    <row r="1372" spans="1:15" s="202" customFormat="1" ht="60" x14ac:dyDescent="0.25">
      <c r="A1372" s="443"/>
      <c r="B1372" s="380"/>
      <c r="C1372" s="130" t="s">
        <v>2294</v>
      </c>
      <c r="D1372" s="134">
        <v>2019</v>
      </c>
      <c r="E1372" s="316" t="s">
        <v>2295</v>
      </c>
      <c r="F1372" s="316" t="s">
        <v>2295</v>
      </c>
      <c r="G1372" s="316">
        <v>527</v>
      </c>
      <c r="H1372" s="316">
        <v>527</v>
      </c>
      <c r="I1372" s="316"/>
      <c r="J1372" s="306"/>
      <c r="K1372" s="306">
        <v>0</v>
      </c>
      <c r="L1372" s="306">
        <v>0</v>
      </c>
      <c r="M1372" s="131">
        <v>0</v>
      </c>
      <c r="N1372" s="131">
        <v>0</v>
      </c>
      <c r="O1372" s="229" t="s">
        <v>2296</v>
      </c>
    </row>
    <row r="1373" spans="1:15" s="31" customFormat="1" ht="90" x14ac:dyDescent="0.25">
      <c r="A1373" s="443"/>
      <c r="B1373" s="380" t="s">
        <v>2632</v>
      </c>
      <c r="C1373" s="130" t="s">
        <v>2297</v>
      </c>
      <c r="D1373" s="29">
        <v>2020</v>
      </c>
      <c r="E1373" s="306">
        <v>1545.654</v>
      </c>
      <c r="F1373" s="306">
        <v>1545.654</v>
      </c>
      <c r="G1373" s="306">
        <f>H1373+I1373</f>
        <v>56.155000000000001</v>
      </c>
      <c r="H1373" s="316">
        <v>56.03</v>
      </c>
      <c r="I1373" s="316">
        <v>0.125</v>
      </c>
      <c r="J1373" s="306"/>
      <c r="K1373" s="306"/>
      <c r="L1373" s="306"/>
      <c r="M1373" s="64">
        <v>23</v>
      </c>
      <c r="N1373" s="64">
        <v>0</v>
      </c>
      <c r="O1373" s="232" t="s">
        <v>2654</v>
      </c>
    </row>
    <row r="1374" spans="1:15" s="31" customFormat="1" ht="90" x14ac:dyDescent="0.25">
      <c r="A1374" s="443"/>
      <c r="B1374" s="380"/>
      <c r="C1374" s="130" t="s">
        <v>2298</v>
      </c>
      <c r="D1374" s="29">
        <v>2020</v>
      </c>
      <c r="E1374" s="306">
        <v>1559.3409999999999</v>
      </c>
      <c r="F1374" s="306">
        <v>1559.3409999999999</v>
      </c>
      <c r="G1374" s="306">
        <f t="shared" ref="G1374:G1382" si="38">H1374+I1374</f>
        <v>58.686999999999998</v>
      </c>
      <c r="H1374" s="316">
        <v>58.506999999999998</v>
      </c>
      <c r="I1374" s="316">
        <v>0.18</v>
      </c>
      <c r="J1374" s="306"/>
      <c r="K1374" s="306"/>
      <c r="L1374" s="306"/>
      <c r="M1374" s="64">
        <v>24</v>
      </c>
      <c r="N1374" s="64">
        <v>0</v>
      </c>
      <c r="O1374" s="232" t="s">
        <v>2654</v>
      </c>
    </row>
    <row r="1375" spans="1:15" s="31" customFormat="1" ht="75" x14ac:dyDescent="0.25">
      <c r="A1375" s="443"/>
      <c r="B1375" s="380"/>
      <c r="C1375" s="130" t="s">
        <v>2703</v>
      </c>
      <c r="D1375" s="29">
        <v>2020</v>
      </c>
      <c r="E1375" s="306">
        <v>1538.1289999999999</v>
      </c>
      <c r="F1375" s="306">
        <v>1538.1289999999999</v>
      </c>
      <c r="G1375" s="306">
        <f t="shared" si="38"/>
        <v>1133</v>
      </c>
      <c r="H1375" s="316">
        <v>1100</v>
      </c>
      <c r="I1375" s="306">
        <v>33</v>
      </c>
      <c r="J1375" s="306"/>
      <c r="K1375" s="306">
        <v>33.67</v>
      </c>
      <c r="L1375" s="306">
        <v>33.67</v>
      </c>
      <c r="M1375" s="64">
        <v>3</v>
      </c>
      <c r="N1375" s="64">
        <f>L1375/G1375*100</f>
        <v>2.9717563989408653</v>
      </c>
      <c r="O1375" s="229"/>
    </row>
    <row r="1376" spans="1:15" s="31" customFormat="1" ht="60" x14ac:dyDescent="0.25">
      <c r="A1376" s="443"/>
      <c r="B1376" s="380"/>
      <c r="C1376" s="130" t="s">
        <v>2299</v>
      </c>
      <c r="D1376" s="29">
        <v>2019</v>
      </c>
      <c r="E1376" s="306">
        <v>1332.73</v>
      </c>
      <c r="F1376" s="306">
        <v>1332.73</v>
      </c>
      <c r="G1376" s="306">
        <f t="shared" si="38"/>
        <v>1355.0509999999999</v>
      </c>
      <c r="H1376" s="316">
        <v>1315.579</v>
      </c>
      <c r="I1376" s="316">
        <v>39.472000000000001</v>
      </c>
      <c r="J1376" s="306"/>
      <c r="K1376" s="306">
        <v>1306.3</v>
      </c>
      <c r="L1376" s="306">
        <v>1332.73</v>
      </c>
      <c r="M1376" s="64">
        <v>98.4</v>
      </c>
      <c r="N1376" s="64">
        <f>L1376/G1376*100</f>
        <v>98.352755726537239</v>
      </c>
      <c r="O1376" s="229" t="s">
        <v>2300</v>
      </c>
    </row>
    <row r="1377" spans="1:15" s="31" customFormat="1" ht="60" x14ac:dyDescent="0.25">
      <c r="A1377" s="443"/>
      <c r="B1377" s="380"/>
      <c r="C1377" s="130" t="s">
        <v>2290</v>
      </c>
      <c r="D1377" s="29">
        <v>2020</v>
      </c>
      <c r="E1377" s="306">
        <v>58353.99</v>
      </c>
      <c r="F1377" s="306">
        <v>51180</v>
      </c>
      <c r="G1377" s="306">
        <f t="shared" si="38"/>
        <v>10300</v>
      </c>
      <c r="H1377" s="316">
        <v>10000</v>
      </c>
      <c r="I1377" s="306">
        <v>300</v>
      </c>
      <c r="J1377" s="306"/>
      <c r="K1377" s="306">
        <v>8477.35</v>
      </c>
      <c r="L1377" s="306">
        <v>8646.9</v>
      </c>
      <c r="M1377" s="64">
        <v>48</v>
      </c>
      <c r="N1377" s="64">
        <v>84</v>
      </c>
      <c r="O1377" s="229" t="s">
        <v>2301</v>
      </c>
    </row>
    <row r="1378" spans="1:15" s="31" customFormat="1" ht="30" x14ac:dyDescent="0.25">
      <c r="A1378" s="443"/>
      <c r="B1378" s="380"/>
      <c r="C1378" s="130" t="s">
        <v>2302</v>
      </c>
      <c r="D1378" s="29">
        <v>2019</v>
      </c>
      <c r="E1378" s="306">
        <v>1195.75</v>
      </c>
      <c r="F1378" s="306">
        <v>1195.75</v>
      </c>
      <c r="G1378" s="306">
        <f t="shared" si="38"/>
        <v>1196.355</v>
      </c>
      <c r="H1378" s="316">
        <v>1161.51</v>
      </c>
      <c r="I1378" s="316">
        <v>34.844999999999999</v>
      </c>
      <c r="J1378" s="306"/>
      <c r="K1378" s="306">
        <v>733.4</v>
      </c>
      <c r="L1378" s="306">
        <v>1195.75</v>
      </c>
      <c r="M1378" s="64">
        <v>99.9</v>
      </c>
      <c r="N1378" s="64">
        <f>L1378/G1378*100</f>
        <v>99.949429726126439</v>
      </c>
      <c r="O1378" s="229" t="s">
        <v>2300</v>
      </c>
    </row>
    <row r="1379" spans="1:15" s="31" customFormat="1" ht="30" x14ac:dyDescent="0.25">
      <c r="A1379" s="443"/>
      <c r="B1379" s="380"/>
      <c r="C1379" s="130" t="s">
        <v>2303</v>
      </c>
      <c r="D1379" s="29">
        <v>2019</v>
      </c>
      <c r="E1379" s="306">
        <v>1175.4000000000001</v>
      </c>
      <c r="F1379" s="306">
        <v>1175.4000000000001</v>
      </c>
      <c r="G1379" s="306">
        <f t="shared" si="38"/>
        <v>1175.3999999999999</v>
      </c>
      <c r="H1379" s="316">
        <v>1141.165</v>
      </c>
      <c r="I1379" s="316">
        <v>34.234999999999999</v>
      </c>
      <c r="J1379" s="306"/>
      <c r="K1379" s="306">
        <v>870.6</v>
      </c>
      <c r="L1379" s="306">
        <v>1175.4000000000001</v>
      </c>
      <c r="M1379" s="64">
        <v>100</v>
      </c>
      <c r="N1379" s="64">
        <f>L1379/G1379*100</f>
        <v>100.00000000000003</v>
      </c>
      <c r="O1379" s="229" t="s">
        <v>2300</v>
      </c>
    </row>
    <row r="1380" spans="1:15" s="31" customFormat="1" ht="45" x14ac:dyDescent="0.25">
      <c r="A1380" s="443"/>
      <c r="B1380" s="380"/>
      <c r="C1380" s="130" t="s">
        <v>2304</v>
      </c>
      <c r="D1380" s="29">
        <v>2020</v>
      </c>
      <c r="E1380" s="306">
        <v>24400.7</v>
      </c>
      <c r="F1380" s="306">
        <v>20170</v>
      </c>
      <c r="G1380" s="306">
        <f t="shared" si="38"/>
        <v>1465.2069999999999</v>
      </c>
      <c r="H1380" s="316">
        <v>1422.53</v>
      </c>
      <c r="I1380" s="316">
        <v>42.677</v>
      </c>
      <c r="J1380" s="306"/>
      <c r="K1380" s="306">
        <v>184.9</v>
      </c>
      <c r="L1380" s="306">
        <v>1243</v>
      </c>
      <c r="M1380" s="64">
        <v>17</v>
      </c>
      <c r="N1380" s="64">
        <v>84</v>
      </c>
      <c r="O1380" s="229" t="s">
        <v>2305</v>
      </c>
    </row>
    <row r="1381" spans="1:15" s="31" customFormat="1" ht="45" x14ac:dyDescent="0.25">
      <c r="A1381" s="443"/>
      <c r="B1381" s="380"/>
      <c r="C1381" s="130" t="s">
        <v>2306</v>
      </c>
      <c r="D1381" s="29">
        <v>2020</v>
      </c>
      <c r="E1381" s="306">
        <v>29386</v>
      </c>
      <c r="F1381" s="306">
        <v>28217</v>
      </c>
      <c r="G1381" s="306">
        <f t="shared" si="38"/>
        <v>2369</v>
      </c>
      <c r="H1381" s="316">
        <v>2300</v>
      </c>
      <c r="I1381" s="316">
        <v>69</v>
      </c>
      <c r="J1381" s="306"/>
      <c r="K1381" s="306">
        <v>879</v>
      </c>
      <c r="L1381" s="306">
        <v>2369</v>
      </c>
      <c r="M1381" s="64">
        <v>8</v>
      </c>
      <c r="N1381" s="64">
        <f>L1381/G1381*100</f>
        <v>100</v>
      </c>
      <c r="O1381" s="229" t="s">
        <v>2307</v>
      </c>
    </row>
    <row r="1382" spans="1:15" s="31" customFormat="1" ht="90" x14ac:dyDescent="0.25">
      <c r="A1382" s="443"/>
      <c r="B1382" s="380"/>
      <c r="C1382" s="12" t="s">
        <v>2308</v>
      </c>
      <c r="D1382" s="29">
        <v>2019</v>
      </c>
      <c r="E1382" s="306">
        <v>1030</v>
      </c>
      <c r="F1382" s="306">
        <v>1030</v>
      </c>
      <c r="G1382" s="306">
        <f t="shared" si="38"/>
        <v>1030</v>
      </c>
      <c r="H1382" s="316">
        <v>1000</v>
      </c>
      <c r="I1382" s="316">
        <v>30</v>
      </c>
      <c r="J1382" s="306"/>
      <c r="K1382" s="306">
        <v>1027.7</v>
      </c>
      <c r="L1382" s="306">
        <v>1030</v>
      </c>
      <c r="M1382" s="64">
        <v>100</v>
      </c>
      <c r="N1382" s="64">
        <v>100</v>
      </c>
      <c r="O1382" s="229" t="s">
        <v>2300</v>
      </c>
    </row>
    <row r="1383" spans="1:15" s="31" customFormat="1" ht="75.75" thickBot="1" x14ac:dyDescent="0.3">
      <c r="A1383" s="443"/>
      <c r="B1383" s="381"/>
      <c r="C1383" s="112" t="s">
        <v>2309</v>
      </c>
      <c r="D1383" s="59">
        <v>2019</v>
      </c>
      <c r="E1383" s="319" t="s">
        <v>2295</v>
      </c>
      <c r="F1383" s="319" t="s">
        <v>2295</v>
      </c>
      <c r="G1383" s="319">
        <v>927</v>
      </c>
      <c r="H1383" s="319">
        <v>900</v>
      </c>
      <c r="I1383" s="319">
        <v>27</v>
      </c>
      <c r="J1383" s="319"/>
      <c r="K1383" s="319">
        <v>922</v>
      </c>
      <c r="L1383" s="319">
        <v>922</v>
      </c>
      <c r="M1383" s="100">
        <v>100</v>
      </c>
      <c r="N1383" s="100">
        <v>100</v>
      </c>
      <c r="O1383" s="233" t="s">
        <v>2310</v>
      </c>
    </row>
    <row r="1384" spans="1:15" s="31" customFormat="1" ht="105" x14ac:dyDescent="0.25">
      <c r="A1384" s="378" t="s">
        <v>2311</v>
      </c>
      <c r="B1384" s="406" t="s">
        <v>141</v>
      </c>
      <c r="C1384" s="47" t="s">
        <v>2312</v>
      </c>
      <c r="D1384" s="105" t="s">
        <v>2463</v>
      </c>
      <c r="E1384" s="308"/>
      <c r="F1384" s="308"/>
      <c r="G1384" s="308">
        <v>700</v>
      </c>
      <c r="H1384" s="308">
        <v>700</v>
      </c>
      <c r="I1384" s="308"/>
      <c r="J1384" s="308"/>
      <c r="K1384" s="308"/>
      <c r="L1384" s="308"/>
      <c r="M1384" s="106"/>
      <c r="N1384" s="106"/>
      <c r="O1384" s="226" t="s">
        <v>2313</v>
      </c>
    </row>
    <row r="1385" spans="1:15" s="31" customFormat="1" ht="90" x14ac:dyDescent="0.25">
      <c r="A1385" s="375"/>
      <c r="B1385" s="380"/>
      <c r="C1385" s="12" t="s">
        <v>2314</v>
      </c>
      <c r="D1385" s="107" t="s">
        <v>2463</v>
      </c>
      <c r="E1385" s="312"/>
      <c r="F1385" s="312"/>
      <c r="G1385" s="312">
        <v>700</v>
      </c>
      <c r="H1385" s="312">
        <v>700</v>
      </c>
      <c r="I1385" s="312"/>
      <c r="J1385" s="312"/>
      <c r="K1385" s="312"/>
      <c r="L1385" s="312"/>
      <c r="M1385" s="108"/>
      <c r="N1385" s="108"/>
      <c r="O1385" s="229" t="s">
        <v>2313</v>
      </c>
    </row>
    <row r="1386" spans="1:15" s="31" customFormat="1" ht="135" x14ac:dyDescent="0.25">
      <c r="A1386" s="375"/>
      <c r="B1386" s="380"/>
      <c r="C1386" s="12" t="s">
        <v>2315</v>
      </c>
      <c r="D1386" s="107" t="s">
        <v>2463</v>
      </c>
      <c r="E1386" s="312">
        <v>846</v>
      </c>
      <c r="F1386" s="312"/>
      <c r="G1386" s="312">
        <v>846</v>
      </c>
      <c r="H1386" s="312">
        <v>846</v>
      </c>
      <c r="I1386" s="312"/>
      <c r="J1386" s="312"/>
      <c r="K1386" s="312"/>
      <c r="L1386" s="312"/>
      <c r="M1386" s="108"/>
      <c r="N1386" s="108"/>
      <c r="O1386" s="229" t="s">
        <v>2313</v>
      </c>
    </row>
    <row r="1387" spans="1:15" s="31" customFormat="1" ht="105" x14ac:dyDescent="0.25">
      <c r="A1387" s="375"/>
      <c r="B1387" s="380"/>
      <c r="C1387" s="12" t="s">
        <v>2316</v>
      </c>
      <c r="D1387" s="107" t="s">
        <v>2463</v>
      </c>
      <c r="E1387" s="312">
        <v>249.99</v>
      </c>
      <c r="F1387" s="312"/>
      <c r="G1387" s="312">
        <v>250</v>
      </c>
      <c r="H1387" s="312">
        <v>250</v>
      </c>
      <c r="I1387" s="312"/>
      <c r="J1387" s="312"/>
      <c r="K1387" s="312"/>
      <c r="L1387" s="312"/>
      <c r="M1387" s="108"/>
      <c r="N1387" s="108"/>
      <c r="O1387" s="229" t="s">
        <v>2313</v>
      </c>
    </row>
    <row r="1388" spans="1:15" s="31" customFormat="1" ht="90" x14ac:dyDescent="0.25">
      <c r="A1388" s="375"/>
      <c r="B1388" s="380"/>
      <c r="C1388" s="12" t="s">
        <v>2317</v>
      </c>
      <c r="D1388" s="107" t="s">
        <v>2463</v>
      </c>
      <c r="E1388" s="312"/>
      <c r="F1388" s="312"/>
      <c r="G1388" s="312">
        <v>50</v>
      </c>
      <c r="H1388" s="312">
        <v>50</v>
      </c>
      <c r="I1388" s="312"/>
      <c r="J1388" s="312"/>
      <c r="K1388" s="312"/>
      <c r="L1388" s="312"/>
      <c r="M1388" s="108"/>
      <c r="N1388" s="108"/>
      <c r="O1388" s="229" t="s">
        <v>2313</v>
      </c>
    </row>
    <row r="1389" spans="1:15" s="31" customFormat="1" ht="105" x14ac:dyDescent="0.25">
      <c r="A1389" s="375"/>
      <c r="B1389" s="380"/>
      <c r="C1389" s="12" t="s">
        <v>2318</v>
      </c>
      <c r="D1389" s="107" t="s">
        <v>2463</v>
      </c>
      <c r="E1389" s="312">
        <v>299.91000000000003</v>
      </c>
      <c r="F1389" s="312"/>
      <c r="G1389" s="312">
        <v>300</v>
      </c>
      <c r="H1389" s="312">
        <v>300</v>
      </c>
      <c r="I1389" s="312"/>
      <c r="J1389" s="312"/>
      <c r="K1389" s="312"/>
      <c r="L1389" s="312"/>
      <c r="M1389" s="108"/>
      <c r="N1389" s="108"/>
      <c r="O1389" s="229" t="s">
        <v>2313</v>
      </c>
    </row>
    <row r="1390" spans="1:15" s="31" customFormat="1" ht="90" x14ac:dyDescent="0.25">
      <c r="A1390" s="375"/>
      <c r="B1390" s="380"/>
      <c r="C1390" s="12" t="s">
        <v>2319</v>
      </c>
      <c r="D1390" s="107" t="s">
        <v>2463</v>
      </c>
      <c r="E1390" s="312">
        <v>478.98</v>
      </c>
      <c r="F1390" s="312"/>
      <c r="G1390" s="312">
        <v>479</v>
      </c>
      <c r="H1390" s="312">
        <v>479</v>
      </c>
      <c r="I1390" s="312"/>
      <c r="J1390" s="312"/>
      <c r="K1390" s="312"/>
      <c r="L1390" s="312"/>
      <c r="M1390" s="108"/>
      <c r="N1390" s="108"/>
      <c r="O1390" s="229" t="s">
        <v>2313</v>
      </c>
    </row>
    <row r="1391" spans="1:15" s="31" customFormat="1" ht="105" x14ac:dyDescent="0.25">
      <c r="A1391" s="375"/>
      <c r="B1391" s="380"/>
      <c r="C1391" s="12" t="s">
        <v>2320</v>
      </c>
      <c r="D1391" s="107" t="s">
        <v>2463</v>
      </c>
      <c r="E1391" s="312"/>
      <c r="F1391" s="312"/>
      <c r="G1391" s="312">
        <v>50</v>
      </c>
      <c r="H1391" s="312">
        <v>50</v>
      </c>
      <c r="I1391" s="312"/>
      <c r="J1391" s="312"/>
      <c r="K1391" s="312"/>
      <c r="L1391" s="312"/>
      <c r="M1391" s="108"/>
      <c r="N1391" s="108"/>
      <c r="O1391" s="229" t="s">
        <v>2313</v>
      </c>
    </row>
    <row r="1392" spans="1:15" s="31" customFormat="1" ht="105" x14ac:dyDescent="0.25">
      <c r="A1392" s="375"/>
      <c r="B1392" s="380"/>
      <c r="C1392" s="12" t="s">
        <v>2321</v>
      </c>
      <c r="D1392" s="107" t="s">
        <v>2463</v>
      </c>
      <c r="E1392" s="312"/>
      <c r="F1392" s="312"/>
      <c r="G1392" s="312">
        <v>30</v>
      </c>
      <c r="H1392" s="312">
        <v>30</v>
      </c>
      <c r="I1392" s="312"/>
      <c r="J1392" s="312"/>
      <c r="K1392" s="312"/>
      <c r="L1392" s="312"/>
      <c r="M1392" s="108"/>
      <c r="N1392" s="108"/>
      <c r="O1392" s="229" t="s">
        <v>2313</v>
      </c>
    </row>
    <row r="1393" spans="1:15" s="31" customFormat="1" ht="240" x14ac:dyDescent="0.25">
      <c r="A1393" s="375"/>
      <c r="B1393" s="380"/>
      <c r="C1393" s="12" t="s">
        <v>2322</v>
      </c>
      <c r="D1393" s="107">
        <v>2019</v>
      </c>
      <c r="E1393" s="312">
        <v>1000</v>
      </c>
      <c r="F1393" s="312">
        <v>1000</v>
      </c>
      <c r="G1393" s="312">
        <v>1000</v>
      </c>
      <c r="H1393" s="312">
        <v>1000</v>
      </c>
      <c r="I1393" s="312"/>
      <c r="J1393" s="312"/>
      <c r="K1393" s="312"/>
      <c r="L1393" s="312"/>
      <c r="M1393" s="108"/>
      <c r="N1393" s="108"/>
      <c r="O1393" s="229" t="s">
        <v>2323</v>
      </c>
    </row>
    <row r="1394" spans="1:15" s="31" customFormat="1" ht="90" x14ac:dyDescent="0.25">
      <c r="A1394" s="375"/>
      <c r="B1394" s="380"/>
      <c r="C1394" s="12" t="s">
        <v>2324</v>
      </c>
      <c r="D1394" s="107">
        <v>2019</v>
      </c>
      <c r="E1394" s="312">
        <v>9588.6</v>
      </c>
      <c r="F1394" s="312">
        <v>9588.6</v>
      </c>
      <c r="G1394" s="312">
        <v>3000</v>
      </c>
      <c r="H1394" s="312">
        <v>3000</v>
      </c>
      <c r="I1394" s="312"/>
      <c r="J1394" s="312"/>
      <c r="K1394" s="312"/>
      <c r="L1394" s="312"/>
      <c r="M1394" s="108"/>
      <c r="N1394" s="108"/>
      <c r="O1394" s="229" t="s">
        <v>2325</v>
      </c>
    </row>
    <row r="1395" spans="1:15" s="31" customFormat="1" ht="75" x14ac:dyDescent="0.25">
      <c r="A1395" s="375"/>
      <c r="B1395" s="380"/>
      <c r="C1395" s="12" t="s">
        <v>2326</v>
      </c>
      <c r="D1395" s="107">
        <v>2019</v>
      </c>
      <c r="E1395" s="312">
        <v>20</v>
      </c>
      <c r="F1395" s="312">
        <v>20</v>
      </c>
      <c r="G1395" s="312">
        <v>20</v>
      </c>
      <c r="H1395" s="312">
        <v>20</v>
      </c>
      <c r="I1395" s="312"/>
      <c r="J1395" s="312"/>
      <c r="K1395" s="312"/>
      <c r="L1395" s="312"/>
      <c r="M1395" s="108"/>
      <c r="N1395" s="108"/>
      <c r="O1395" s="229" t="s">
        <v>2657</v>
      </c>
    </row>
    <row r="1396" spans="1:15" s="31" customFormat="1" ht="60" x14ac:dyDescent="0.25">
      <c r="A1396" s="375"/>
      <c r="B1396" s="380"/>
      <c r="C1396" s="12" t="s">
        <v>2327</v>
      </c>
      <c r="D1396" s="107" t="s">
        <v>2328</v>
      </c>
      <c r="E1396" s="312"/>
      <c r="F1396" s="312"/>
      <c r="G1396" s="312">
        <v>600</v>
      </c>
      <c r="H1396" s="312">
        <v>600</v>
      </c>
      <c r="I1396" s="312"/>
      <c r="J1396" s="312"/>
      <c r="K1396" s="312"/>
      <c r="L1396" s="312"/>
      <c r="M1396" s="108"/>
      <c r="N1396" s="108"/>
      <c r="O1396" s="229" t="s">
        <v>2313</v>
      </c>
    </row>
    <row r="1397" spans="1:15" s="31" customFormat="1" ht="75" x14ac:dyDescent="0.25">
      <c r="A1397" s="375"/>
      <c r="B1397" s="380"/>
      <c r="C1397" s="12" t="s">
        <v>2329</v>
      </c>
      <c r="D1397" s="107" t="s">
        <v>2328</v>
      </c>
      <c r="E1397" s="312"/>
      <c r="F1397" s="312"/>
      <c r="G1397" s="312">
        <v>70</v>
      </c>
      <c r="H1397" s="312">
        <v>70</v>
      </c>
      <c r="I1397" s="312"/>
      <c r="J1397" s="312"/>
      <c r="K1397" s="312"/>
      <c r="L1397" s="312"/>
      <c r="M1397" s="108"/>
      <c r="N1397" s="108"/>
      <c r="O1397" s="229" t="s">
        <v>2313</v>
      </c>
    </row>
    <row r="1398" spans="1:15" s="31" customFormat="1" ht="60" x14ac:dyDescent="0.25">
      <c r="A1398" s="375"/>
      <c r="B1398" s="380"/>
      <c r="C1398" s="12" t="s">
        <v>2330</v>
      </c>
      <c r="D1398" s="107" t="s">
        <v>2328</v>
      </c>
      <c r="E1398" s="312"/>
      <c r="F1398" s="312"/>
      <c r="G1398" s="312">
        <v>130</v>
      </c>
      <c r="H1398" s="312">
        <v>130</v>
      </c>
      <c r="I1398" s="312"/>
      <c r="J1398" s="312"/>
      <c r="K1398" s="312"/>
      <c r="L1398" s="312"/>
      <c r="M1398" s="108"/>
      <c r="N1398" s="108"/>
      <c r="O1398" s="229" t="s">
        <v>2313</v>
      </c>
    </row>
    <row r="1399" spans="1:15" s="31" customFormat="1" ht="60" x14ac:dyDescent="0.25">
      <c r="A1399" s="375"/>
      <c r="B1399" s="380"/>
      <c r="C1399" s="12" t="s">
        <v>2331</v>
      </c>
      <c r="D1399" s="107" t="s">
        <v>2328</v>
      </c>
      <c r="E1399" s="312"/>
      <c r="F1399" s="312"/>
      <c r="G1399" s="312">
        <v>25</v>
      </c>
      <c r="H1399" s="312">
        <v>25</v>
      </c>
      <c r="I1399" s="312"/>
      <c r="J1399" s="312"/>
      <c r="K1399" s="312"/>
      <c r="L1399" s="312"/>
      <c r="M1399" s="108"/>
      <c r="N1399" s="108"/>
      <c r="O1399" s="229" t="s">
        <v>2313</v>
      </c>
    </row>
    <row r="1400" spans="1:15" s="31" customFormat="1" ht="60" x14ac:dyDescent="0.25">
      <c r="A1400" s="375"/>
      <c r="B1400" s="380"/>
      <c r="C1400" s="12" t="s">
        <v>2332</v>
      </c>
      <c r="D1400" s="107" t="s">
        <v>2328</v>
      </c>
      <c r="E1400" s="312"/>
      <c r="F1400" s="312"/>
      <c r="G1400" s="312">
        <v>126</v>
      </c>
      <c r="H1400" s="312">
        <v>126</v>
      </c>
      <c r="I1400" s="312"/>
      <c r="J1400" s="312"/>
      <c r="K1400" s="312"/>
      <c r="L1400" s="312"/>
      <c r="M1400" s="108"/>
      <c r="N1400" s="108"/>
      <c r="O1400" s="229" t="s">
        <v>2313</v>
      </c>
    </row>
    <row r="1401" spans="1:15" s="31" customFormat="1" ht="60" x14ac:dyDescent="0.25">
      <c r="A1401" s="375"/>
      <c r="B1401" s="380"/>
      <c r="C1401" s="12" t="s">
        <v>2333</v>
      </c>
      <c r="D1401" s="107" t="s">
        <v>2328</v>
      </c>
      <c r="E1401" s="312"/>
      <c r="F1401" s="312"/>
      <c r="G1401" s="312">
        <v>110</v>
      </c>
      <c r="H1401" s="312">
        <v>110</v>
      </c>
      <c r="I1401" s="312"/>
      <c r="J1401" s="312"/>
      <c r="K1401" s="312"/>
      <c r="L1401" s="312"/>
      <c r="M1401" s="108"/>
      <c r="N1401" s="108"/>
      <c r="O1401" s="229" t="s">
        <v>2313</v>
      </c>
    </row>
    <row r="1402" spans="1:15" s="31" customFormat="1" ht="60" x14ac:dyDescent="0.25">
      <c r="A1402" s="375"/>
      <c r="B1402" s="380"/>
      <c r="C1402" s="12" t="s">
        <v>2334</v>
      </c>
      <c r="D1402" s="107" t="s">
        <v>2328</v>
      </c>
      <c r="E1402" s="312">
        <v>82</v>
      </c>
      <c r="F1402" s="312"/>
      <c r="G1402" s="312">
        <v>82</v>
      </c>
      <c r="H1402" s="312">
        <v>82</v>
      </c>
      <c r="I1402" s="312"/>
      <c r="J1402" s="312"/>
      <c r="K1402" s="312"/>
      <c r="L1402" s="312"/>
      <c r="M1402" s="108"/>
      <c r="N1402" s="108"/>
      <c r="O1402" s="229" t="s">
        <v>2313</v>
      </c>
    </row>
    <row r="1403" spans="1:15" s="31" customFormat="1" ht="60" x14ac:dyDescent="0.25">
      <c r="A1403" s="375"/>
      <c r="B1403" s="380"/>
      <c r="C1403" s="12" t="s">
        <v>2335</v>
      </c>
      <c r="D1403" s="107" t="s">
        <v>2328</v>
      </c>
      <c r="E1403" s="312"/>
      <c r="F1403" s="312"/>
      <c r="G1403" s="312">
        <v>140</v>
      </c>
      <c r="H1403" s="312">
        <v>140</v>
      </c>
      <c r="I1403" s="312"/>
      <c r="J1403" s="312"/>
      <c r="K1403" s="312"/>
      <c r="L1403" s="312"/>
      <c r="M1403" s="108"/>
      <c r="N1403" s="108"/>
      <c r="O1403" s="229" t="s">
        <v>2313</v>
      </c>
    </row>
    <row r="1404" spans="1:15" s="31" customFormat="1" ht="60" x14ac:dyDescent="0.25">
      <c r="A1404" s="375"/>
      <c r="B1404" s="380"/>
      <c r="C1404" s="12" t="s">
        <v>2336</v>
      </c>
      <c r="D1404" s="107" t="s">
        <v>2328</v>
      </c>
      <c r="E1404" s="312"/>
      <c r="F1404" s="312"/>
      <c r="G1404" s="312">
        <v>82</v>
      </c>
      <c r="H1404" s="312">
        <v>82</v>
      </c>
      <c r="I1404" s="312"/>
      <c r="J1404" s="312"/>
      <c r="K1404" s="312"/>
      <c r="L1404" s="312"/>
      <c r="M1404" s="108"/>
      <c r="N1404" s="108"/>
      <c r="O1404" s="229" t="s">
        <v>2313</v>
      </c>
    </row>
    <row r="1405" spans="1:15" s="31" customFormat="1" ht="75" x14ac:dyDescent="0.25">
      <c r="A1405" s="375"/>
      <c r="B1405" s="380"/>
      <c r="C1405" s="12" t="s">
        <v>2337</v>
      </c>
      <c r="D1405" s="107" t="s">
        <v>2328</v>
      </c>
      <c r="E1405" s="312">
        <v>294.99799999999999</v>
      </c>
      <c r="F1405" s="312"/>
      <c r="G1405" s="312">
        <v>295</v>
      </c>
      <c r="H1405" s="312">
        <v>295</v>
      </c>
      <c r="I1405" s="312"/>
      <c r="J1405" s="312"/>
      <c r="K1405" s="312"/>
      <c r="L1405" s="312"/>
      <c r="M1405" s="108"/>
      <c r="N1405" s="108"/>
      <c r="O1405" s="229" t="s">
        <v>2313</v>
      </c>
    </row>
    <row r="1406" spans="1:15" s="109" customFormat="1" ht="150" x14ac:dyDescent="0.25">
      <c r="A1406" s="375"/>
      <c r="B1406" s="389" t="s">
        <v>2632</v>
      </c>
      <c r="C1406" s="12" t="s">
        <v>2338</v>
      </c>
      <c r="D1406" s="110" t="s">
        <v>2479</v>
      </c>
      <c r="E1406" s="317">
        <v>200.85</v>
      </c>
      <c r="F1406" s="317">
        <v>142.30000000000001</v>
      </c>
      <c r="G1406" s="317">
        <v>142.30000000000001</v>
      </c>
      <c r="H1406" s="317">
        <v>136.44999999999999</v>
      </c>
      <c r="I1406" s="317">
        <v>5.85</v>
      </c>
      <c r="J1406" s="317"/>
      <c r="K1406" s="317">
        <v>91.24</v>
      </c>
      <c r="L1406" s="317">
        <v>143.30000000000001</v>
      </c>
      <c r="M1406" s="111">
        <v>100</v>
      </c>
      <c r="N1406" s="111">
        <v>100</v>
      </c>
      <c r="O1406" s="229" t="s">
        <v>2313</v>
      </c>
    </row>
    <row r="1407" spans="1:15" s="109" customFormat="1" ht="90" x14ac:dyDescent="0.25">
      <c r="A1407" s="375"/>
      <c r="B1407" s="389"/>
      <c r="C1407" s="12" t="s">
        <v>2339</v>
      </c>
      <c r="D1407" s="110" t="s">
        <v>2479</v>
      </c>
      <c r="E1407" s="317">
        <v>1462.6</v>
      </c>
      <c r="F1407" s="317">
        <v>785.33799999999997</v>
      </c>
      <c r="G1407" s="317">
        <v>785.33799999999997</v>
      </c>
      <c r="H1407" s="317">
        <v>762.46400000000006</v>
      </c>
      <c r="I1407" s="317">
        <v>22.873000000000001</v>
      </c>
      <c r="J1407" s="317"/>
      <c r="K1407" s="317"/>
      <c r="L1407" s="317">
        <v>512.39</v>
      </c>
      <c r="M1407" s="111">
        <v>81</v>
      </c>
      <c r="N1407" s="111">
        <v>81</v>
      </c>
      <c r="O1407" s="229" t="s">
        <v>2313</v>
      </c>
    </row>
    <row r="1408" spans="1:15" s="109" customFormat="1" ht="90" x14ac:dyDescent="0.25">
      <c r="A1408" s="375"/>
      <c r="B1408" s="389"/>
      <c r="C1408" s="12" t="s">
        <v>2340</v>
      </c>
      <c r="D1408" s="110" t="s">
        <v>2452</v>
      </c>
      <c r="E1408" s="317"/>
      <c r="F1408" s="317"/>
      <c r="G1408" s="317">
        <v>280.16000000000003</v>
      </c>
      <c r="H1408" s="317">
        <v>272</v>
      </c>
      <c r="I1408" s="317">
        <v>8.16</v>
      </c>
      <c r="J1408" s="317"/>
      <c r="K1408" s="317"/>
      <c r="L1408" s="317">
        <v>23.3</v>
      </c>
      <c r="M1408" s="111">
        <v>8</v>
      </c>
      <c r="N1408" s="111">
        <v>8</v>
      </c>
      <c r="O1408" s="229" t="s">
        <v>2313</v>
      </c>
    </row>
    <row r="1409" spans="1:15" s="109" customFormat="1" ht="75" x14ac:dyDescent="0.25">
      <c r="A1409" s="371"/>
      <c r="B1409" s="437"/>
      <c r="C1409" s="112" t="s">
        <v>2341</v>
      </c>
      <c r="D1409" s="113" t="s">
        <v>2342</v>
      </c>
      <c r="E1409" s="342">
        <v>133.9</v>
      </c>
      <c r="F1409" s="342">
        <v>133.9</v>
      </c>
      <c r="G1409" s="342">
        <v>133.9</v>
      </c>
      <c r="H1409" s="342">
        <v>130</v>
      </c>
      <c r="I1409" s="342">
        <v>3.9</v>
      </c>
      <c r="J1409" s="342"/>
      <c r="K1409" s="342"/>
      <c r="L1409" s="342">
        <v>127.31</v>
      </c>
      <c r="M1409" s="114">
        <v>100</v>
      </c>
      <c r="N1409" s="114">
        <v>100</v>
      </c>
      <c r="O1409" s="233" t="s">
        <v>2313</v>
      </c>
    </row>
    <row r="1410" spans="1:15" s="109" customFormat="1" ht="29.25" customHeight="1" x14ac:dyDescent="0.25">
      <c r="A1410" s="402" t="s">
        <v>527</v>
      </c>
      <c r="B1410" s="403"/>
      <c r="C1410" s="403"/>
      <c r="D1410" s="403"/>
      <c r="E1410" s="403"/>
      <c r="F1410" s="403"/>
      <c r="G1410" s="403"/>
      <c r="H1410" s="403"/>
      <c r="I1410" s="403"/>
      <c r="J1410" s="403"/>
      <c r="K1410" s="403"/>
      <c r="L1410" s="403"/>
      <c r="M1410" s="403"/>
      <c r="N1410" s="403"/>
      <c r="O1410" s="482"/>
    </row>
    <row r="1411" spans="1:15" ht="60" x14ac:dyDescent="0.25">
      <c r="A1411" s="391" t="s">
        <v>528</v>
      </c>
      <c r="B1411" s="366" t="s">
        <v>141</v>
      </c>
      <c r="C1411" s="98" t="s">
        <v>529</v>
      </c>
      <c r="D1411" s="57">
        <v>2019</v>
      </c>
      <c r="E1411" s="322">
        <v>1083.9000000000001</v>
      </c>
      <c r="F1411" s="322">
        <v>1083.9000000000001</v>
      </c>
      <c r="G1411" s="322">
        <v>1083.9000000000001</v>
      </c>
      <c r="H1411" s="322">
        <v>1037.4000000000001</v>
      </c>
      <c r="I1411" s="322">
        <v>46.5</v>
      </c>
      <c r="J1411" s="322">
        <v>0</v>
      </c>
      <c r="K1411" s="322">
        <v>0</v>
      </c>
      <c r="L1411" s="322">
        <v>100</v>
      </c>
      <c r="M1411" s="57">
        <v>0</v>
      </c>
      <c r="N1411" s="57">
        <v>9.1999999999999993</v>
      </c>
      <c r="O1411" s="266" t="s">
        <v>2467</v>
      </c>
    </row>
    <row r="1412" spans="1:15" ht="60.75" thickBot="1" x14ac:dyDescent="0.3">
      <c r="A1412" s="401"/>
      <c r="B1412" s="372"/>
      <c r="C1412" s="38" t="s">
        <v>530</v>
      </c>
      <c r="D1412" s="59">
        <v>2019</v>
      </c>
      <c r="E1412" s="314">
        <v>1492.8</v>
      </c>
      <c r="F1412" s="314">
        <v>1492.8</v>
      </c>
      <c r="G1412" s="314">
        <v>1492.8</v>
      </c>
      <c r="H1412" s="314">
        <v>1137.4000000000001</v>
      </c>
      <c r="I1412" s="314">
        <v>355.4</v>
      </c>
      <c r="J1412" s="314">
        <v>0</v>
      </c>
      <c r="K1412" s="314">
        <v>0</v>
      </c>
      <c r="L1412" s="314">
        <v>0</v>
      </c>
      <c r="M1412" s="59">
        <v>0</v>
      </c>
      <c r="N1412" s="59">
        <v>0</v>
      </c>
      <c r="O1412" s="247" t="s">
        <v>2467</v>
      </c>
    </row>
    <row r="1413" spans="1:15" ht="60" x14ac:dyDescent="0.25">
      <c r="A1413" s="378" t="s">
        <v>531</v>
      </c>
      <c r="B1413" s="136" t="s">
        <v>141</v>
      </c>
      <c r="C1413" s="16" t="s">
        <v>532</v>
      </c>
      <c r="D1413" s="32">
        <v>2020</v>
      </c>
      <c r="E1413" s="308">
        <v>100</v>
      </c>
      <c r="F1413" s="308">
        <v>100</v>
      </c>
      <c r="G1413" s="308">
        <v>100</v>
      </c>
      <c r="H1413" s="308">
        <v>100</v>
      </c>
      <c r="I1413" s="308">
        <v>0</v>
      </c>
      <c r="J1413" s="308">
        <v>0</v>
      </c>
      <c r="K1413" s="308">
        <v>0</v>
      </c>
      <c r="L1413" s="308">
        <v>0</v>
      </c>
      <c r="M1413" s="32">
        <v>0</v>
      </c>
      <c r="N1413" s="32">
        <v>0</v>
      </c>
      <c r="O1413" s="230" t="s">
        <v>2597</v>
      </c>
    </row>
    <row r="1414" spans="1:15" ht="30" x14ac:dyDescent="0.25">
      <c r="A1414" s="375"/>
      <c r="B1414" s="363" t="s">
        <v>2632</v>
      </c>
      <c r="C1414" s="13" t="s">
        <v>533</v>
      </c>
      <c r="D1414" s="131" t="s">
        <v>2479</v>
      </c>
      <c r="E1414" s="306">
        <v>21</v>
      </c>
      <c r="F1414" s="306">
        <v>21</v>
      </c>
      <c r="G1414" s="306">
        <v>21</v>
      </c>
      <c r="H1414" s="306">
        <v>21</v>
      </c>
      <c r="I1414" s="306">
        <v>0</v>
      </c>
      <c r="J1414" s="306">
        <v>0</v>
      </c>
      <c r="K1414" s="306">
        <v>0</v>
      </c>
      <c r="L1414" s="306">
        <v>0</v>
      </c>
      <c r="M1414" s="131">
        <v>0</v>
      </c>
      <c r="N1414" s="131">
        <v>0</v>
      </c>
      <c r="O1414" s="232" t="s">
        <v>2467</v>
      </c>
    </row>
    <row r="1415" spans="1:15" ht="45.75" thickBot="1" x14ac:dyDescent="0.3">
      <c r="A1415" s="376"/>
      <c r="B1415" s="377"/>
      <c r="C1415" s="15" t="s">
        <v>534</v>
      </c>
      <c r="D1415" s="18" t="s">
        <v>2479</v>
      </c>
      <c r="E1415" s="309">
        <v>13</v>
      </c>
      <c r="F1415" s="309">
        <v>13</v>
      </c>
      <c r="G1415" s="309">
        <v>13</v>
      </c>
      <c r="H1415" s="309">
        <v>13</v>
      </c>
      <c r="I1415" s="309">
        <v>0</v>
      </c>
      <c r="J1415" s="309">
        <v>0</v>
      </c>
      <c r="K1415" s="309">
        <v>0</v>
      </c>
      <c r="L1415" s="309">
        <v>0</v>
      </c>
      <c r="M1415" s="18">
        <v>0</v>
      </c>
      <c r="N1415" s="18">
        <v>0</v>
      </c>
      <c r="O1415" s="231" t="s">
        <v>2467</v>
      </c>
    </row>
    <row r="1416" spans="1:15" ht="75" x14ac:dyDescent="0.25">
      <c r="A1416" s="378" t="s">
        <v>535</v>
      </c>
      <c r="B1416" s="362" t="s">
        <v>2674</v>
      </c>
      <c r="C1416" s="16" t="s">
        <v>536</v>
      </c>
      <c r="D1416" s="302" t="s">
        <v>2063</v>
      </c>
      <c r="E1416" s="308">
        <v>13871</v>
      </c>
      <c r="F1416" s="308">
        <v>13871</v>
      </c>
      <c r="G1416" s="308">
        <v>8145.2</v>
      </c>
      <c r="H1416" s="308">
        <v>8145.2</v>
      </c>
      <c r="I1416" s="308">
        <v>0</v>
      </c>
      <c r="J1416" s="308">
        <v>0</v>
      </c>
      <c r="K1416" s="308">
        <v>0</v>
      </c>
      <c r="L1416" s="308">
        <v>0</v>
      </c>
      <c r="M1416" s="302">
        <v>0</v>
      </c>
      <c r="N1416" s="302">
        <v>0</v>
      </c>
      <c r="O1416" s="273" t="s">
        <v>537</v>
      </c>
    </row>
    <row r="1417" spans="1:15" ht="105.75" thickBot="1" x14ac:dyDescent="0.3">
      <c r="A1417" s="376"/>
      <c r="B1417" s="377"/>
      <c r="C1417" s="15" t="s">
        <v>538</v>
      </c>
      <c r="D1417" s="303">
        <v>2019</v>
      </c>
      <c r="E1417" s="309">
        <v>1614</v>
      </c>
      <c r="F1417" s="309">
        <v>1614</v>
      </c>
      <c r="G1417" s="309">
        <v>1614</v>
      </c>
      <c r="H1417" s="309">
        <v>1584.8</v>
      </c>
      <c r="I1417" s="309">
        <v>29.2</v>
      </c>
      <c r="J1417" s="309">
        <v>0</v>
      </c>
      <c r="K1417" s="309">
        <v>0</v>
      </c>
      <c r="L1417" s="309">
        <v>0</v>
      </c>
      <c r="M1417" s="303">
        <v>0</v>
      </c>
      <c r="N1417" s="303">
        <v>0</v>
      </c>
      <c r="O1417" s="274" t="s">
        <v>537</v>
      </c>
    </row>
    <row r="1418" spans="1:15" ht="165" x14ac:dyDescent="0.25">
      <c r="A1418" s="378" t="s">
        <v>539</v>
      </c>
      <c r="B1418" s="362" t="s">
        <v>141</v>
      </c>
      <c r="C1418" s="16" t="s">
        <v>540</v>
      </c>
      <c r="D1418" s="141">
        <v>2019</v>
      </c>
      <c r="E1418" s="313">
        <v>765.57500000000005</v>
      </c>
      <c r="F1418" s="313"/>
      <c r="G1418" s="308">
        <f>SUM(H1418:J1418)</f>
        <v>723.976</v>
      </c>
      <c r="H1418" s="313">
        <v>220</v>
      </c>
      <c r="I1418" s="313">
        <v>0</v>
      </c>
      <c r="J1418" s="313">
        <v>503.976</v>
      </c>
      <c r="K1418" s="313">
        <v>0</v>
      </c>
      <c r="L1418" s="313">
        <v>470.5</v>
      </c>
      <c r="M1418" s="141">
        <v>100</v>
      </c>
      <c r="N1418" s="141">
        <v>100</v>
      </c>
      <c r="O1418" s="226" t="s">
        <v>2467</v>
      </c>
    </row>
    <row r="1419" spans="1:15" ht="90" x14ac:dyDescent="0.25">
      <c r="A1419" s="375"/>
      <c r="B1419" s="363"/>
      <c r="C1419" s="13" t="s">
        <v>541</v>
      </c>
      <c r="D1419" s="29">
        <v>2019</v>
      </c>
      <c r="E1419" s="312">
        <v>1191.6130000000001</v>
      </c>
      <c r="F1419" s="312"/>
      <c r="G1419" s="312">
        <f>SUM(H1419:J1419)</f>
        <v>250</v>
      </c>
      <c r="H1419" s="312">
        <v>250</v>
      </c>
      <c r="I1419" s="312">
        <v>0</v>
      </c>
      <c r="J1419" s="312">
        <v>0</v>
      </c>
      <c r="K1419" s="312">
        <v>0</v>
      </c>
      <c r="L1419" s="312">
        <v>0</v>
      </c>
      <c r="M1419" s="29">
        <v>0</v>
      </c>
      <c r="N1419" s="29">
        <v>0</v>
      </c>
      <c r="O1419" s="232" t="s">
        <v>2467</v>
      </c>
    </row>
    <row r="1420" spans="1:15" ht="120" x14ac:dyDescent="0.25">
      <c r="A1420" s="375"/>
      <c r="B1420" s="363"/>
      <c r="C1420" s="13" t="s">
        <v>542</v>
      </c>
      <c r="D1420" s="29">
        <v>2019</v>
      </c>
      <c r="E1420" s="312">
        <v>222</v>
      </c>
      <c r="F1420" s="312"/>
      <c r="G1420" s="312">
        <f>SUM(H1420:J1420)</f>
        <v>221.3</v>
      </c>
      <c r="H1420" s="312">
        <v>99</v>
      </c>
      <c r="I1420" s="312">
        <v>22.3</v>
      </c>
      <c r="J1420" s="312">
        <v>100</v>
      </c>
      <c r="K1420" s="312">
        <v>0</v>
      </c>
      <c r="L1420" s="312">
        <v>0</v>
      </c>
      <c r="M1420" s="29">
        <v>0</v>
      </c>
      <c r="N1420" s="29">
        <v>0</v>
      </c>
      <c r="O1420" s="232" t="s">
        <v>2467</v>
      </c>
    </row>
    <row r="1421" spans="1:15" ht="150" x14ac:dyDescent="0.25">
      <c r="A1421" s="375"/>
      <c r="B1421" s="363"/>
      <c r="C1421" s="13" t="s">
        <v>543</v>
      </c>
      <c r="D1421" s="29">
        <v>2019</v>
      </c>
      <c r="E1421" s="312">
        <v>102.744</v>
      </c>
      <c r="F1421" s="312"/>
      <c r="G1421" s="312">
        <f>SUM(H1421:J1421)</f>
        <v>89</v>
      </c>
      <c r="H1421" s="312">
        <v>89</v>
      </c>
      <c r="I1421" s="312">
        <v>0</v>
      </c>
      <c r="J1421" s="312">
        <v>0</v>
      </c>
      <c r="K1421" s="312">
        <v>0</v>
      </c>
      <c r="L1421" s="312">
        <v>0</v>
      </c>
      <c r="M1421" s="29">
        <v>0</v>
      </c>
      <c r="N1421" s="29">
        <v>0</v>
      </c>
      <c r="O1421" s="232" t="s">
        <v>2467</v>
      </c>
    </row>
    <row r="1422" spans="1:15" ht="150.75" thickBot="1" x14ac:dyDescent="0.3">
      <c r="A1422" s="376"/>
      <c r="B1422" s="142" t="s">
        <v>2632</v>
      </c>
      <c r="C1422" s="15" t="s">
        <v>544</v>
      </c>
      <c r="D1422" s="18" t="s">
        <v>2479</v>
      </c>
      <c r="E1422" s="309">
        <v>43.22</v>
      </c>
      <c r="F1422" s="309">
        <v>43.22</v>
      </c>
      <c r="G1422" s="309">
        <v>43.2</v>
      </c>
      <c r="H1422" s="309">
        <v>43.2</v>
      </c>
      <c r="I1422" s="309">
        <v>0</v>
      </c>
      <c r="J1422" s="309">
        <v>0</v>
      </c>
      <c r="K1422" s="309">
        <v>43.2</v>
      </c>
      <c r="L1422" s="309">
        <v>43.22</v>
      </c>
      <c r="M1422" s="18">
        <v>100</v>
      </c>
      <c r="N1422" s="18">
        <v>100</v>
      </c>
      <c r="O1422" s="231" t="s">
        <v>2467</v>
      </c>
    </row>
    <row r="1423" spans="1:15" ht="60" x14ac:dyDescent="0.25">
      <c r="A1423" s="378" t="s">
        <v>545</v>
      </c>
      <c r="B1423" s="362" t="s">
        <v>2674</v>
      </c>
      <c r="C1423" s="16" t="s">
        <v>546</v>
      </c>
      <c r="D1423" s="141">
        <v>2019</v>
      </c>
      <c r="E1423" s="313">
        <v>130</v>
      </c>
      <c r="F1423" s="313">
        <v>0</v>
      </c>
      <c r="G1423" s="313">
        <v>130</v>
      </c>
      <c r="H1423" s="313">
        <v>130</v>
      </c>
      <c r="I1423" s="313">
        <v>0</v>
      </c>
      <c r="J1423" s="313">
        <v>0</v>
      </c>
      <c r="K1423" s="313">
        <v>0</v>
      </c>
      <c r="L1423" s="313">
        <v>0</v>
      </c>
      <c r="M1423" s="141">
        <v>0</v>
      </c>
      <c r="N1423" s="141">
        <v>0</v>
      </c>
      <c r="O1423" s="232" t="s">
        <v>2467</v>
      </c>
    </row>
    <row r="1424" spans="1:15" ht="75" x14ac:dyDescent="0.25">
      <c r="A1424" s="375"/>
      <c r="B1424" s="363"/>
      <c r="C1424" s="13" t="s">
        <v>547</v>
      </c>
      <c r="D1424" s="29">
        <v>2019</v>
      </c>
      <c r="E1424" s="312">
        <v>190</v>
      </c>
      <c r="F1424" s="312">
        <v>0</v>
      </c>
      <c r="G1424" s="312">
        <v>190</v>
      </c>
      <c r="H1424" s="312">
        <v>190</v>
      </c>
      <c r="I1424" s="312">
        <v>0</v>
      </c>
      <c r="J1424" s="312">
        <v>0</v>
      </c>
      <c r="K1424" s="312">
        <v>0</v>
      </c>
      <c r="L1424" s="312">
        <v>0</v>
      </c>
      <c r="M1424" s="29">
        <v>0</v>
      </c>
      <c r="N1424" s="29">
        <v>0</v>
      </c>
      <c r="O1424" s="229" t="s">
        <v>2654</v>
      </c>
    </row>
    <row r="1425" spans="1:15" ht="60" x14ac:dyDescent="0.25">
      <c r="A1425" s="375"/>
      <c r="B1425" s="363" t="s">
        <v>2632</v>
      </c>
      <c r="C1425" s="13" t="s">
        <v>548</v>
      </c>
      <c r="D1425" s="131" t="s">
        <v>2452</v>
      </c>
      <c r="E1425" s="316">
        <v>104</v>
      </c>
      <c r="F1425" s="306">
        <v>104</v>
      </c>
      <c r="G1425" s="306">
        <v>109</v>
      </c>
      <c r="H1425" s="306">
        <v>104</v>
      </c>
      <c r="I1425" s="306">
        <v>5</v>
      </c>
      <c r="J1425" s="306">
        <v>0</v>
      </c>
      <c r="K1425" s="306">
        <v>0</v>
      </c>
      <c r="L1425" s="306">
        <v>0</v>
      </c>
      <c r="M1425" s="131">
        <v>0</v>
      </c>
      <c r="N1425" s="131">
        <v>0</v>
      </c>
      <c r="O1425" s="229" t="s">
        <v>549</v>
      </c>
    </row>
    <row r="1426" spans="1:15" ht="120.75" thickBot="1" x14ac:dyDescent="0.3">
      <c r="A1426" s="371"/>
      <c r="B1426" s="372"/>
      <c r="C1426" s="38" t="s">
        <v>550</v>
      </c>
      <c r="D1426" s="59" t="s">
        <v>2452</v>
      </c>
      <c r="E1426" s="342">
        <v>2570</v>
      </c>
      <c r="F1426" s="314">
        <v>2570</v>
      </c>
      <c r="G1426" s="314">
        <v>520</v>
      </c>
      <c r="H1426" s="314">
        <v>500</v>
      </c>
      <c r="I1426" s="314">
        <v>20</v>
      </c>
      <c r="J1426" s="314">
        <v>0</v>
      </c>
      <c r="K1426" s="314">
        <v>26.2</v>
      </c>
      <c r="L1426" s="314">
        <v>0</v>
      </c>
      <c r="M1426" s="144">
        <v>0</v>
      </c>
      <c r="N1426" s="59">
        <v>0</v>
      </c>
      <c r="O1426" s="233" t="s">
        <v>551</v>
      </c>
    </row>
    <row r="1427" spans="1:15" ht="60" x14ac:dyDescent="0.25">
      <c r="A1427" s="378" t="s">
        <v>552</v>
      </c>
      <c r="B1427" s="362" t="s">
        <v>2674</v>
      </c>
      <c r="C1427" s="16" t="s">
        <v>553</v>
      </c>
      <c r="D1427" s="141">
        <v>2019</v>
      </c>
      <c r="E1427" s="313">
        <v>1383.095</v>
      </c>
      <c r="F1427" s="313">
        <v>604.70899999999995</v>
      </c>
      <c r="G1427" s="308">
        <f t="shared" ref="G1427:G1432" si="39">H1427+I1427+J1427</f>
        <v>577.024</v>
      </c>
      <c r="H1427" s="313">
        <v>150</v>
      </c>
      <c r="I1427" s="313">
        <v>0</v>
      </c>
      <c r="J1427" s="313">
        <v>427.024</v>
      </c>
      <c r="K1427" s="313">
        <v>161.43600000000001</v>
      </c>
      <c r="L1427" s="313">
        <v>161.43600000000001</v>
      </c>
      <c r="M1427" s="141">
        <v>82</v>
      </c>
      <c r="N1427" s="141">
        <v>58</v>
      </c>
      <c r="O1427" s="226" t="s">
        <v>2467</v>
      </c>
    </row>
    <row r="1428" spans="1:15" ht="60" x14ac:dyDescent="0.25">
      <c r="A1428" s="375"/>
      <c r="B1428" s="363"/>
      <c r="C1428" s="13" t="s">
        <v>554</v>
      </c>
      <c r="D1428" s="131" t="s">
        <v>2463</v>
      </c>
      <c r="E1428" s="306">
        <v>1497.2929999999999</v>
      </c>
      <c r="F1428" s="306">
        <v>1497.2929999999999</v>
      </c>
      <c r="G1428" s="312">
        <f t="shared" si="39"/>
        <v>700</v>
      </c>
      <c r="H1428" s="306">
        <v>150</v>
      </c>
      <c r="I1428" s="306">
        <v>0</v>
      </c>
      <c r="J1428" s="306">
        <v>550</v>
      </c>
      <c r="K1428" s="306">
        <v>259.10500000000002</v>
      </c>
      <c r="L1428" s="306">
        <v>259.10500000000002</v>
      </c>
      <c r="M1428" s="131">
        <v>17</v>
      </c>
      <c r="N1428" s="131">
        <v>30</v>
      </c>
      <c r="O1428" s="229" t="s">
        <v>2467</v>
      </c>
    </row>
    <row r="1429" spans="1:15" ht="60" x14ac:dyDescent="0.25">
      <c r="A1429" s="375"/>
      <c r="B1429" s="363"/>
      <c r="C1429" s="13" t="s">
        <v>555</v>
      </c>
      <c r="D1429" s="131" t="s">
        <v>2463</v>
      </c>
      <c r="E1429" s="306">
        <v>1406.729</v>
      </c>
      <c r="F1429" s="306">
        <v>1406.729</v>
      </c>
      <c r="G1429" s="312">
        <f t="shared" si="39"/>
        <v>430</v>
      </c>
      <c r="H1429" s="306">
        <v>50</v>
      </c>
      <c r="I1429" s="306"/>
      <c r="J1429" s="306">
        <v>380</v>
      </c>
      <c r="K1429" s="306">
        <v>159.75399999999999</v>
      </c>
      <c r="L1429" s="306">
        <v>159.75399999999999</v>
      </c>
      <c r="M1429" s="131">
        <v>11</v>
      </c>
      <c r="N1429" s="131">
        <v>37</v>
      </c>
      <c r="O1429" s="229" t="s">
        <v>2467</v>
      </c>
    </row>
    <row r="1430" spans="1:15" ht="90" x14ac:dyDescent="0.25">
      <c r="A1430" s="375"/>
      <c r="B1430" s="363"/>
      <c r="C1430" s="13" t="s">
        <v>556</v>
      </c>
      <c r="D1430" s="131">
        <v>2019</v>
      </c>
      <c r="E1430" s="306">
        <v>50</v>
      </c>
      <c r="F1430" s="306">
        <v>50</v>
      </c>
      <c r="G1430" s="312">
        <f t="shared" si="39"/>
        <v>50</v>
      </c>
      <c r="H1430" s="306">
        <v>50</v>
      </c>
      <c r="I1430" s="306"/>
      <c r="J1430" s="306"/>
      <c r="K1430" s="306">
        <v>0</v>
      </c>
      <c r="L1430" s="306">
        <v>50</v>
      </c>
      <c r="M1430" s="131"/>
      <c r="N1430" s="131">
        <v>100</v>
      </c>
      <c r="O1430" s="229" t="s">
        <v>2467</v>
      </c>
    </row>
    <row r="1431" spans="1:15" ht="135" x14ac:dyDescent="0.25">
      <c r="A1431" s="375"/>
      <c r="B1431" s="363"/>
      <c r="C1431" s="13" t="s">
        <v>557</v>
      </c>
      <c r="D1431" s="131">
        <v>2019</v>
      </c>
      <c r="E1431" s="306">
        <v>68.203000000000003</v>
      </c>
      <c r="F1431" s="306">
        <v>68.203000000000003</v>
      </c>
      <c r="G1431" s="312">
        <f t="shared" si="39"/>
        <v>68.203000000000003</v>
      </c>
      <c r="H1431" s="306">
        <v>68.203000000000003</v>
      </c>
      <c r="I1431" s="306"/>
      <c r="J1431" s="306"/>
      <c r="K1431" s="306">
        <v>0</v>
      </c>
      <c r="L1431" s="306">
        <v>68.203000000000003</v>
      </c>
      <c r="M1431" s="131"/>
      <c r="N1431" s="131">
        <v>100</v>
      </c>
      <c r="O1431" s="229" t="s">
        <v>2467</v>
      </c>
    </row>
    <row r="1432" spans="1:15" ht="150" x14ac:dyDescent="0.25">
      <c r="A1432" s="375"/>
      <c r="B1432" s="363"/>
      <c r="C1432" s="13" t="s">
        <v>558</v>
      </c>
      <c r="D1432" s="29" t="s">
        <v>2463</v>
      </c>
      <c r="E1432" s="312">
        <v>1495.36</v>
      </c>
      <c r="F1432" s="312">
        <v>1495.36</v>
      </c>
      <c r="G1432" s="312">
        <f t="shared" si="39"/>
        <v>413.20600000000002</v>
      </c>
      <c r="H1432" s="312">
        <v>31.797000000000001</v>
      </c>
      <c r="I1432" s="312">
        <v>61.408999999999999</v>
      </c>
      <c r="J1432" s="312">
        <v>320</v>
      </c>
      <c r="K1432" s="312">
        <v>381.40899999999999</v>
      </c>
      <c r="L1432" s="312">
        <v>381.40899999999999</v>
      </c>
      <c r="M1432" s="29">
        <v>26</v>
      </c>
      <c r="N1432" s="29">
        <v>92</v>
      </c>
      <c r="O1432" s="229" t="s">
        <v>2467</v>
      </c>
    </row>
    <row r="1433" spans="1:15" ht="75.75" thickBot="1" x14ac:dyDescent="0.3">
      <c r="A1433" s="376"/>
      <c r="B1433" s="142" t="s">
        <v>2632</v>
      </c>
      <c r="C1433" s="15" t="s">
        <v>559</v>
      </c>
      <c r="D1433" s="18" t="s">
        <v>2479</v>
      </c>
      <c r="E1433" s="309">
        <v>1498.751</v>
      </c>
      <c r="F1433" s="309">
        <v>827.55799999999999</v>
      </c>
      <c r="G1433" s="309">
        <f>H1433+I1433+J1433</f>
        <v>606</v>
      </c>
      <c r="H1433" s="309">
        <v>600</v>
      </c>
      <c r="I1433" s="309">
        <v>6</v>
      </c>
      <c r="J1433" s="309"/>
      <c r="K1433" s="309"/>
      <c r="L1433" s="309"/>
      <c r="M1433" s="18">
        <v>45</v>
      </c>
      <c r="N1433" s="18">
        <v>0</v>
      </c>
      <c r="O1433" s="227" t="s">
        <v>2467</v>
      </c>
    </row>
    <row r="1434" spans="1:15" ht="135.75" thickBot="1" x14ac:dyDescent="0.3">
      <c r="A1434" s="174" t="s">
        <v>560</v>
      </c>
      <c r="B1434" s="149" t="s">
        <v>2674</v>
      </c>
      <c r="C1434" s="120" t="s">
        <v>561</v>
      </c>
      <c r="D1434" s="169">
        <v>2019</v>
      </c>
      <c r="E1434" s="326">
        <v>1490</v>
      </c>
      <c r="F1434" s="326"/>
      <c r="G1434" s="326">
        <v>1490</v>
      </c>
      <c r="H1434" s="326">
        <v>100</v>
      </c>
      <c r="I1434" s="326">
        <v>1390</v>
      </c>
      <c r="J1434" s="326">
        <v>0</v>
      </c>
      <c r="K1434" s="326">
        <v>0</v>
      </c>
      <c r="L1434" s="326">
        <v>934.6</v>
      </c>
      <c r="M1434" s="169">
        <v>60</v>
      </c>
      <c r="N1434" s="169">
        <v>60</v>
      </c>
      <c r="O1434" s="270" t="s">
        <v>2467</v>
      </c>
    </row>
    <row r="1435" spans="1:15" s="31" customFormat="1" ht="60.75" thickBot="1" x14ac:dyDescent="0.3">
      <c r="A1435" s="139" t="s">
        <v>562</v>
      </c>
      <c r="B1435" s="141" t="s">
        <v>2674</v>
      </c>
      <c r="C1435" s="16" t="s">
        <v>563</v>
      </c>
      <c r="D1435" s="32">
        <v>2019</v>
      </c>
      <c r="E1435" s="308">
        <v>10962</v>
      </c>
      <c r="F1435" s="308"/>
      <c r="G1435" s="308">
        <f>H1435+I1435+J1435</f>
        <v>10962</v>
      </c>
      <c r="H1435" s="308">
        <v>10000</v>
      </c>
      <c r="I1435" s="308">
        <v>962</v>
      </c>
      <c r="J1435" s="308"/>
      <c r="K1435" s="308"/>
      <c r="L1435" s="308"/>
      <c r="M1435" s="17">
        <v>100</v>
      </c>
      <c r="N1435" s="17">
        <v>100</v>
      </c>
      <c r="O1435" s="226" t="s">
        <v>564</v>
      </c>
    </row>
    <row r="1436" spans="1:15" ht="90" x14ac:dyDescent="0.25">
      <c r="A1436" s="378" t="s">
        <v>565</v>
      </c>
      <c r="B1436" s="362" t="s">
        <v>2674</v>
      </c>
      <c r="C1436" s="16" t="s">
        <v>566</v>
      </c>
      <c r="D1436" s="141">
        <v>2019</v>
      </c>
      <c r="E1436" s="313">
        <v>44</v>
      </c>
      <c r="F1436" s="313">
        <v>44</v>
      </c>
      <c r="G1436" s="313">
        <v>44</v>
      </c>
      <c r="H1436" s="313">
        <v>44</v>
      </c>
      <c r="I1436" s="313">
        <v>0</v>
      </c>
      <c r="J1436" s="313">
        <v>0</v>
      </c>
      <c r="K1436" s="313">
        <v>0</v>
      </c>
      <c r="L1436" s="313">
        <v>0</v>
      </c>
      <c r="M1436" s="48">
        <v>0</v>
      </c>
      <c r="N1436" s="48">
        <v>0</v>
      </c>
      <c r="O1436" s="226" t="s">
        <v>567</v>
      </c>
    </row>
    <row r="1437" spans="1:15" ht="90" x14ac:dyDescent="0.25">
      <c r="A1437" s="375"/>
      <c r="B1437" s="363"/>
      <c r="C1437" s="13" t="s">
        <v>568</v>
      </c>
      <c r="D1437" s="131">
        <v>2019</v>
      </c>
      <c r="E1437" s="306">
        <v>219</v>
      </c>
      <c r="F1437" s="306">
        <v>219</v>
      </c>
      <c r="G1437" s="306">
        <v>219</v>
      </c>
      <c r="H1437" s="306">
        <v>219</v>
      </c>
      <c r="I1437" s="306">
        <v>0</v>
      </c>
      <c r="J1437" s="306">
        <v>0</v>
      </c>
      <c r="K1437" s="306">
        <v>0</v>
      </c>
      <c r="L1437" s="306">
        <v>0</v>
      </c>
      <c r="M1437" s="64">
        <v>0</v>
      </c>
      <c r="N1437" s="64">
        <v>0</v>
      </c>
      <c r="O1437" s="229" t="s">
        <v>567</v>
      </c>
    </row>
    <row r="1438" spans="1:15" ht="45" x14ac:dyDescent="0.25">
      <c r="A1438" s="375"/>
      <c r="B1438" s="363"/>
      <c r="C1438" s="13" t="s">
        <v>569</v>
      </c>
      <c r="D1438" s="131">
        <v>2019</v>
      </c>
      <c r="E1438" s="306">
        <v>820</v>
      </c>
      <c r="F1438" s="306">
        <v>820</v>
      </c>
      <c r="G1438" s="306">
        <v>820</v>
      </c>
      <c r="H1438" s="306">
        <v>395</v>
      </c>
      <c r="I1438" s="306">
        <v>425</v>
      </c>
      <c r="J1438" s="306">
        <v>0</v>
      </c>
      <c r="K1438" s="306">
        <v>0</v>
      </c>
      <c r="L1438" s="306">
        <v>0</v>
      </c>
      <c r="M1438" s="64">
        <v>0</v>
      </c>
      <c r="N1438" s="64">
        <v>0</v>
      </c>
      <c r="O1438" s="229" t="s">
        <v>570</v>
      </c>
    </row>
    <row r="1439" spans="1:15" ht="45" x14ac:dyDescent="0.25">
      <c r="A1439" s="375"/>
      <c r="B1439" s="363"/>
      <c r="C1439" s="13" t="s">
        <v>571</v>
      </c>
      <c r="D1439" s="131">
        <v>2019</v>
      </c>
      <c r="E1439" s="306">
        <v>60</v>
      </c>
      <c r="F1439" s="306">
        <v>60</v>
      </c>
      <c r="G1439" s="306">
        <v>60</v>
      </c>
      <c r="H1439" s="306">
        <v>60</v>
      </c>
      <c r="I1439" s="306">
        <v>0</v>
      </c>
      <c r="J1439" s="306">
        <v>0</v>
      </c>
      <c r="K1439" s="306">
        <v>0</v>
      </c>
      <c r="L1439" s="306">
        <v>0</v>
      </c>
      <c r="M1439" s="64">
        <v>0</v>
      </c>
      <c r="N1439" s="64">
        <v>0</v>
      </c>
      <c r="O1439" s="229" t="s">
        <v>572</v>
      </c>
    </row>
    <row r="1440" spans="1:15" ht="105" x14ac:dyDescent="0.25">
      <c r="A1440" s="375"/>
      <c r="B1440" s="363"/>
      <c r="C1440" s="13" t="s">
        <v>573</v>
      </c>
      <c r="D1440" s="131">
        <v>2019</v>
      </c>
      <c r="E1440" s="306">
        <v>42</v>
      </c>
      <c r="F1440" s="306">
        <v>42</v>
      </c>
      <c r="G1440" s="306">
        <v>42</v>
      </c>
      <c r="H1440" s="306">
        <v>42</v>
      </c>
      <c r="I1440" s="306">
        <v>0</v>
      </c>
      <c r="J1440" s="306">
        <v>0</v>
      </c>
      <c r="K1440" s="306">
        <v>0</v>
      </c>
      <c r="L1440" s="306">
        <v>0</v>
      </c>
      <c r="M1440" s="64">
        <v>0</v>
      </c>
      <c r="N1440" s="64">
        <v>0</v>
      </c>
      <c r="O1440" s="229" t="s">
        <v>574</v>
      </c>
    </row>
    <row r="1441" spans="1:15" ht="60" x14ac:dyDescent="0.25">
      <c r="A1441" s="375"/>
      <c r="B1441" s="363"/>
      <c r="C1441" s="13" t="s">
        <v>575</v>
      </c>
      <c r="D1441" s="131">
        <v>2019</v>
      </c>
      <c r="E1441" s="312">
        <v>100</v>
      </c>
      <c r="F1441" s="312">
        <v>100</v>
      </c>
      <c r="G1441" s="312">
        <v>100</v>
      </c>
      <c r="H1441" s="312">
        <v>100</v>
      </c>
      <c r="I1441" s="312">
        <v>0</v>
      </c>
      <c r="J1441" s="312">
        <v>0</v>
      </c>
      <c r="K1441" s="312">
        <v>0</v>
      </c>
      <c r="L1441" s="312">
        <v>0</v>
      </c>
      <c r="M1441" s="65">
        <v>0</v>
      </c>
      <c r="N1441" s="65">
        <v>0</v>
      </c>
      <c r="O1441" s="229" t="s">
        <v>572</v>
      </c>
    </row>
    <row r="1442" spans="1:15" ht="45" x14ac:dyDescent="0.25">
      <c r="A1442" s="375"/>
      <c r="B1442" s="363" t="s">
        <v>2632</v>
      </c>
      <c r="C1442" s="13" t="s">
        <v>576</v>
      </c>
      <c r="D1442" s="29" t="s">
        <v>2463</v>
      </c>
      <c r="E1442" s="312">
        <f>88+3999</f>
        <v>4087</v>
      </c>
      <c r="F1442" s="312">
        <f>88+3999</f>
        <v>4087</v>
      </c>
      <c r="G1442" s="312">
        <f>H1442+I1442+J1442</f>
        <v>2567.6999999999998</v>
      </c>
      <c r="H1442" s="312">
        <v>1030</v>
      </c>
      <c r="I1442" s="312">
        <v>1537.7</v>
      </c>
      <c r="J1442" s="312">
        <v>0</v>
      </c>
      <c r="K1442" s="312">
        <f>88+743.9</f>
        <v>831.9</v>
      </c>
      <c r="L1442" s="312"/>
      <c r="M1442" s="29">
        <v>50</v>
      </c>
      <c r="N1442" s="29">
        <v>32.4</v>
      </c>
      <c r="O1442" s="229" t="s">
        <v>577</v>
      </c>
    </row>
    <row r="1443" spans="1:15" ht="60" x14ac:dyDescent="0.25">
      <c r="A1443" s="375"/>
      <c r="B1443" s="363"/>
      <c r="C1443" s="13" t="s">
        <v>578</v>
      </c>
      <c r="D1443" s="131">
        <v>2019</v>
      </c>
      <c r="E1443" s="312">
        <v>1369.5</v>
      </c>
      <c r="F1443" s="312">
        <v>1369.5</v>
      </c>
      <c r="G1443" s="312">
        <v>1369.5</v>
      </c>
      <c r="H1443" s="312">
        <v>1369.5</v>
      </c>
      <c r="I1443" s="312">
        <v>0</v>
      </c>
      <c r="J1443" s="312">
        <v>0</v>
      </c>
      <c r="K1443" s="312">
        <v>0</v>
      </c>
      <c r="L1443" s="312">
        <v>0</v>
      </c>
      <c r="M1443" s="65">
        <v>0</v>
      </c>
      <c r="N1443" s="65">
        <v>0</v>
      </c>
      <c r="O1443" s="229" t="s">
        <v>570</v>
      </c>
    </row>
    <row r="1444" spans="1:15" ht="75.75" thickBot="1" x14ac:dyDescent="0.3">
      <c r="A1444" s="376"/>
      <c r="B1444" s="377"/>
      <c r="C1444" s="15" t="s">
        <v>579</v>
      </c>
      <c r="D1444" s="18" t="s">
        <v>2463</v>
      </c>
      <c r="E1444" s="309">
        <v>2180</v>
      </c>
      <c r="F1444" s="309">
        <v>2180</v>
      </c>
      <c r="G1444" s="309">
        <f>H1444+I1444</f>
        <v>387.5</v>
      </c>
      <c r="H1444" s="309">
        <v>384</v>
      </c>
      <c r="I1444" s="309">
        <v>3.5</v>
      </c>
      <c r="J1444" s="309">
        <v>0</v>
      </c>
      <c r="K1444" s="309">
        <v>0</v>
      </c>
      <c r="L1444" s="309">
        <v>0</v>
      </c>
      <c r="M1444" s="34">
        <v>0</v>
      </c>
      <c r="N1444" s="34">
        <v>0</v>
      </c>
      <c r="O1444" s="227" t="s">
        <v>580</v>
      </c>
    </row>
    <row r="1445" spans="1:15" ht="105" x14ac:dyDescent="0.25">
      <c r="A1445" s="445" t="s">
        <v>581</v>
      </c>
      <c r="B1445" s="362" t="s">
        <v>2674</v>
      </c>
      <c r="C1445" s="16" t="s">
        <v>582</v>
      </c>
      <c r="D1445" s="32">
        <v>2019</v>
      </c>
      <c r="E1445" s="308">
        <v>198</v>
      </c>
      <c r="F1445" s="308"/>
      <c r="G1445" s="308">
        <v>198</v>
      </c>
      <c r="H1445" s="308">
        <v>198</v>
      </c>
      <c r="I1445" s="308">
        <v>0</v>
      </c>
      <c r="J1445" s="308">
        <v>0</v>
      </c>
      <c r="K1445" s="308">
        <v>0</v>
      </c>
      <c r="L1445" s="308"/>
      <c r="M1445" s="17">
        <v>100</v>
      </c>
      <c r="N1445" s="17">
        <v>100</v>
      </c>
      <c r="O1445" s="230" t="s">
        <v>2467</v>
      </c>
    </row>
    <row r="1446" spans="1:15" ht="45.75" thickBot="1" x14ac:dyDescent="0.3">
      <c r="A1446" s="446"/>
      <c r="B1446" s="372"/>
      <c r="C1446" s="38" t="s">
        <v>583</v>
      </c>
      <c r="D1446" s="59">
        <v>2019</v>
      </c>
      <c r="E1446" s="314">
        <v>40</v>
      </c>
      <c r="F1446" s="314"/>
      <c r="G1446" s="314">
        <v>40</v>
      </c>
      <c r="H1446" s="314">
        <v>40</v>
      </c>
      <c r="I1446" s="314">
        <v>0</v>
      </c>
      <c r="J1446" s="314">
        <v>0</v>
      </c>
      <c r="K1446" s="314">
        <v>0</v>
      </c>
      <c r="L1446" s="314"/>
      <c r="M1446" s="100">
        <v>100</v>
      </c>
      <c r="N1446" s="100">
        <v>100</v>
      </c>
      <c r="O1446" s="247" t="s">
        <v>2467</v>
      </c>
    </row>
    <row r="1447" spans="1:15" ht="75.75" thickBot="1" x14ac:dyDescent="0.3">
      <c r="A1447" s="378" t="s">
        <v>584</v>
      </c>
      <c r="B1447" s="362" t="s">
        <v>2674</v>
      </c>
      <c r="C1447" s="16" t="s">
        <v>585</v>
      </c>
      <c r="D1447" s="32">
        <v>2019</v>
      </c>
      <c r="E1447" s="308">
        <v>98</v>
      </c>
      <c r="F1447" s="308"/>
      <c r="G1447" s="308">
        <v>98</v>
      </c>
      <c r="H1447" s="308">
        <v>98</v>
      </c>
      <c r="I1447" s="308">
        <v>0</v>
      </c>
      <c r="J1447" s="308">
        <v>0</v>
      </c>
      <c r="K1447" s="308">
        <v>0</v>
      </c>
      <c r="L1447" s="308">
        <v>0</v>
      </c>
      <c r="M1447" s="17"/>
      <c r="N1447" s="17">
        <v>0</v>
      </c>
      <c r="O1447" s="230" t="s">
        <v>2467</v>
      </c>
    </row>
    <row r="1448" spans="1:15" ht="120" x14ac:dyDescent="0.25">
      <c r="A1448" s="375"/>
      <c r="B1448" s="363"/>
      <c r="C1448" s="13" t="s">
        <v>586</v>
      </c>
      <c r="D1448" s="29">
        <v>2019</v>
      </c>
      <c r="E1448" s="312">
        <v>215</v>
      </c>
      <c r="F1448" s="312"/>
      <c r="G1448" s="312">
        <v>215</v>
      </c>
      <c r="H1448" s="312">
        <v>215</v>
      </c>
      <c r="I1448" s="312">
        <v>0</v>
      </c>
      <c r="J1448" s="312">
        <v>0</v>
      </c>
      <c r="K1448" s="312">
        <v>0</v>
      </c>
      <c r="L1448" s="312">
        <v>0</v>
      </c>
      <c r="M1448" s="65"/>
      <c r="N1448" s="65">
        <v>0</v>
      </c>
      <c r="O1448" s="230" t="s">
        <v>2467</v>
      </c>
    </row>
    <row r="1449" spans="1:15" ht="60" x14ac:dyDescent="0.25">
      <c r="A1449" s="375"/>
      <c r="B1449" s="363"/>
      <c r="C1449" s="13" t="s">
        <v>587</v>
      </c>
      <c r="D1449" s="29">
        <v>2019</v>
      </c>
      <c r="E1449" s="312">
        <v>98</v>
      </c>
      <c r="F1449" s="312"/>
      <c r="G1449" s="312">
        <v>98</v>
      </c>
      <c r="H1449" s="312">
        <v>98</v>
      </c>
      <c r="I1449" s="312">
        <v>0</v>
      </c>
      <c r="J1449" s="312">
        <v>0</v>
      </c>
      <c r="K1449" s="312">
        <v>0</v>
      </c>
      <c r="L1449" s="312">
        <v>0</v>
      </c>
      <c r="M1449" s="65"/>
      <c r="N1449" s="65">
        <v>0</v>
      </c>
      <c r="O1449" s="229" t="s">
        <v>588</v>
      </c>
    </row>
    <row r="1450" spans="1:15" ht="60" x14ac:dyDescent="0.25">
      <c r="A1450" s="375"/>
      <c r="B1450" s="363"/>
      <c r="C1450" s="13" t="s">
        <v>589</v>
      </c>
      <c r="D1450" s="29">
        <v>2019</v>
      </c>
      <c r="E1450" s="312">
        <v>51</v>
      </c>
      <c r="F1450" s="312"/>
      <c r="G1450" s="312">
        <v>51</v>
      </c>
      <c r="H1450" s="312">
        <v>51</v>
      </c>
      <c r="I1450" s="312">
        <v>0</v>
      </c>
      <c r="J1450" s="312">
        <v>0</v>
      </c>
      <c r="K1450" s="312">
        <v>0</v>
      </c>
      <c r="L1450" s="312">
        <v>0</v>
      </c>
      <c r="M1450" s="65"/>
      <c r="N1450" s="65">
        <v>0</v>
      </c>
      <c r="O1450" s="229" t="s">
        <v>588</v>
      </c>
    </row>
    <row r="1451" spans="1:15" ht="60.75" thickBot="1" x14ac:dyDescent="0.3">
      <c r="A1451" s="371"/>
      <c r="B1451" s="372"/>
      <c r="C1451" s="38" t="s">
        <v>590</v>
      </c>
      <c r="D1451" s="59">
        <v>2019</v>
      </c>
      <c r="E1451" s="314">
        <v>150</v>
      </c>
      <c r="F1451" s="314"/>
      <c r="G1451" s="314">
        <v>150</v>
      </c>
      <c r="H1451" s="314">
        <v>150</v>
      </c>
      <c r="I1451" s="314">
        <v>0</v>
      </c>
      <c r="J1451" s="314">
        <v>0</v>
      </c>
      <c r="K1451" s="314">
        <v>0</v>
      </c>
      <c r="L1451" s="314">
        <v>0</v>
      </c>
      <c r="M1451" s="100"/>
      <c r="N1451" s="100">
        <v>0</v>
      </c>
      <c r="O1451" s="233" t="s">
        <v>588</v>
      </c>
    </row>
    <row r="1452" spans="1:15" ht="60.75" thickBot="1" x14ac:dyDescent="0.3">
      <c r="A1452" s="378" t="s">
        <v>591</v>
      </c>
      <c r="B1452" s="136" t="s">
        <v>2674</v>
      </c>
      <c r="C1452" s="16" t="s">
        <v>592</v>
      </c>
      <c r="D1452" s="32">
        <v>2020</v>
      </c>
      <c r="E1452" s="308">
        <v>200</v>
      </c>
      <c r="F1452" s="308"/>
      <c r="G1452" s="308">
        <v>200</v>
      </c>
      <c r="H1452" s="308">
        <v>200</v>
      </c>
      <c r="I1452" s="308">
        <v>0</v>
      </c>
      <c r="J1452" s="308">
        <v>0</v>
      </c>
      <c r="K1452" s="308">
        <v>0</v>
      </c>
      <c r="L1452" s="308">
        <v>0</v>
      </c>
      <c r="M1452" s="106"/>
      <c r="N1452" s="106">
        <v>0</v>
      </c>
      <c r="O1452" s="230" t="s">
        <v>2467</v>
      </c>
    </row>
    <row r="1453" spans="1:15" ht="75.75" thickBot="1" x14ac:dyDescent="0.3">
      <c r="A1453" s="376"/>
      <c r="B1453" s="142" t="s">
        <v>2632</v>
      </c>
      <c r="C1453" s="15" t="s">
        <v>593</v>
      </c>
      <c r="D1453" s="18" t="s">
        <v>2452</v>
      </c>
      <c r="E1453" s="309">
        <v>1494.02</v>
      </c>
      <c r="F1453" s="309">
        <v>209</v>
      </c>
      <c r="G1453" s="309">
        <v>212.12</v>
      </c>
      <c r="H1453" s="309">
        <v>209</v>
      </c>
      <c r="I1453" s="309">
        <v>3.12</v>
      </c>
      <c r="J1453" s="309">
        <v>0</v>
      </c>
      <c r="K1453" s="309">
        <v>0</v>
      </c>
      <c r="L1453" s="309">
        <v>0</v>
      </c>
      <c r="M1453" s="34">
        <v>70</v>
      </c>
      <c r="N1453" s="34">
        <v>60</v>
      </c>
      <c r="O1453" s="230" t="s">
        <v>2467</v>
      </c>
    </row>
    <row r="1454" spans="1:15" ht="45" x14ac:dyDescent="0.25">
      <c r="A1454" s="378" t="s">
        <v>594</v>
      </c>
      <c r="B1454" s="362" t="s">
        <v>2674</v>
      </c>
      <c r="C1454" s="16" t="s">
        <v>595</v>
      </c>
      <c r="D1454" s="141">
        <v>2019</v>
      </c>
      <c r="E1454" s="313">
        <v>150</v>
      </c>
      <c r="F1454" s="313"/>
      <c r="G1454" s="313">
        <v>150</v>
      </c>
      <c r="H1454" s="313">
        <v>150</v>
      </c>
      <c r="I1454" s="313">
        <v>0</v>
      </c>
      <c r="J1454" s="313">
        <v>0</v>
      </c>
      <c r="K1454" s="313">
        <v>0</v>
      </c>
      <c r="L1454" s="313">
        <v>0</v>
      </c>
      <c r="M1454" s="48"/>
      <c r="N1454" s="48">
        <v>0</v>
      </c>
      <c r="O1454" s="226" t="s">
        <v>2213</v>
      </c>
    </row>
    <row r="1455" spans="1:15" ht="45" x14ac:dyDescent="0.25">
      <c r="A1455" s="375"/>
      <c r="B1455" s="363"/>
      <c r="C1455" s="13" t="s">
        <v>596</v>
      </c>
      <c r="D1455" s="131">
        <v>2019</v>
      </c>
      <c r="E1455" s="306">
        <v>20</v>
      </c>
      <c r="F1455" s="306"/>
      <c r="G1455" s="306">
        <v>20</v>
      </c>
      <c r="H1455" s="306">
        <v>20</v>
      </c>
      <c r="I1455" s="306">
        <v>0</v>
      </c>
      <c r="J1455" s="306">
        <v>0</v>
      </c>
      <c r="K1455" s="306">
        <v>0</v>
      </c>
      <c r="L1455" s="306">
        <v>0</v>
      </c>
      <c r="M1455" s="64"/>
      <c r="N1455" s="64">
        <v>0</v>
      </c>
      <c r="O1455" s="229" t="s">
        <v>2213</v>
      </c>
    </row>
    <row r="1456" spans="1:15" ht="45" x14ac:dyDescent="0.25">
      <c r="A1456" s="375"/>
      <c r="B1456" s="363"/>
      <c r="C1456" s="13" t="s">
        <v>597</v>
      </c>
      <c r="D1456" s="131">
        <v>2019</v>
      </c>
      <c r="E1456" s="306">
        <v>70</v>
      </c>
      <c r="F1456" s="306"/>
      <c r="G1456" s="306">
        <v>70</v>
      </c>
      <c r="H1456" s="306">
        <v>70</v>
      </c>
      <c r="I1456" s="306">
        <v>0</v>
      </c>
      <c r="J1456" s="306">
        <v>0</v>
      </c>
      <c r="K1456" s="306">
        <v>0</v>
      </c>
      <c r="L1456" s="306">
        <v>0</v>
      </c>
      <c r="M1456" s="64"/>
      <c r="N1456" s="64">
        <v>0</v>
      </c>
      <c r="O1456" s="229" t="s">
        <v>2213</v>
      </c>
    </row>
    <row r="1457" spans="1:15" ht="45.75" thickBot="1" x14ac:dyDescent="0.3">
      <c r="A1457" s="371"/>
      <c r="B1457" s="372"/>
      <c r="C1457" s="38" t="s">
        <v>598</v>
      </c>
      <c r="D1457" s="59">
        <v>2019</v>
      </c>
      <c r="E1457" s="314">
        <v>50</v>
      </c>
      <c r="F1457" s="314"/>
      <c r="G1457" s="314">
        <v>50</v>
      </c>
      <c r="H1457" s="314">
        <v>50</v>
      </c>
      <c r="I1457" s="314">
        <v>0</v>
      </c>
      <c r="J1457" s="314">
        <v>0</v>
      </c>
      <c r="K1457" s="314">
        <v>0</v>
      </c>
      <c r="L1457" s="314">
        <v>0</v>
      </c>
      <c r="M1457" s="100"/>
      <c r="N1457" s="100">
        <v>0</v>
      </c>
      <c r="O1457" s="247" t="s">
        <v>2213</v>
      </c>
    </row>
    <row r="1458" spans="1:15" ht="105" x14ac:dyDescent="0.25">
      <c r="A1458" s="378" t="s">
        <v>599</v>
      </c>
      <c r="B1458" s="362" t="s">
        <v>2674</v>
      </c>
      <c r="C1458" s="16" t="s">
        <v>600</v>
      </c>
      <c r="D1458" s="32">
        <v>2020</v>
      </c>
      <c r="E1458" s="308">
        <v>2905.732</v>
      </c>
      <c r="F1458" s="308"/>
      <c r="G1458" s="308">
        <f>H1458+I1458+J1458</f>
        <v>513.31200000000001</v>
      </c>
      <c r="H1458" s="308">
        <v>513.31200000000001</v>
      </c>
      <c r="I1458" s="308">
        <v>0</v>
      </c>
      <c r="J1458" s="308">
        <v>0</v>
      </c>
      <c r="K1458" s="308">
        <v>0</v>
      </c>
      <c r="L1458" s="308">
        <v>0</v>
      </c>
      <c r="M1458" s="17">
        <v>0</v>
      </c>
      <c r="N1458" s="17">
        <v>0</v>
      </c>
      <c r="O1458" s="230" t="s">
        <v>2654</v>
      </c>
    </row>
    <row r="1459" spans="1:15" ht="150" x14ac:dyDescent="0.25">
      <c r="A1459" s="375"/>
      <c r="B1459" s="363"/>
      <c r="C1459" s="13" t="s">
        <v>601</v>
      </c>
      <c r="D1459" s="29">
        <v>2020</v>
      </c>
      <c r="E1459" s="312">
        <v>697.14499999999998</v>
      </c>
      <c r="F1459" s="312"/>
      <c r="G1459" s="312">
        <f>H1459+I1459+J1459</f>
        <v>634</v>
      </c>
      <c r="H1459" s="312">
        <v>486.68799999999999</v>
      </c>
      <c r="I1459" s="312">
        <v>147.31200000000001</v>
      </c>
      <c r="J1459" s="312">
        <v>0</v>
      </c>
      <c r="K1459" s="312">
        <v>147.31200000000001</v>
      </c>
      <c r="L1459" s="312">
        <v>186</v>
      </c>
      <c r="M1459" s="29">
        <v>26.7</v>
      </c>
      <c r="N1459" s="29">
        <v>26.7</v>
      </c>
      <c r="O1459" s="232" t="s">
        <v>2654</v>
      </c>
    </row>
    <row r="1460" spans="1:15" ht="105" x14ac:dyDescent="0.25">
      <c r="A1460" s="375"/>
      <c r="B1460" s="363" t="s">
        <v>2632</v>
      </c>
      <c r="C1460" s="13" t="s">
        <v>602</v>
      </c>
      <c r="D1460" s="29" t="s">
        <v>2479</v>
      </c>
      <c r="E1460" s="312">
        <v>922.91300000000001</v>
      </c>
      <c r="F1460" s="312">
        <v>922.91300000000001</v>
      </c>
      <c r="G1460" s="312">
        <f>H1460+I1460+J1460</f>
        <v>958.73699999999997</v>
      </c>
      <c r="H1460" s="312">
        <v>200</v>
      </c>
      <c r="I1460" s="312">
        <v>0</v>
      </c>
      <c r="J1460" s="312">
        <v>758.73699999999997</v>
      </c>
      <c r="K1460" s="312"/>
      <c r="L1460" s="312">
        <v>272.37599999999998</v>
      </c>
      <c r="M1460" s="29">
        <v>29.5</v>
      </c>
      <c r="N1460" s="29">
        <v>29.5</v>
      </c>
      <c r="O1460" s="232" t="s">
        <v>2654</v>
      </c>
    </row>
    <row r="1461" spans="1:15" ht="105" x14ac:dyDescent="0.25">
      <c r="A1461" s="375"/>
      <c r="B1461" s="363"/>
      <c r="C1461" s="13" t="s">
        <v>600</v>
      </c>
      <c r="D1461" s="29" t="s">
        <v>2479</v>
      </c>
      <c r="E1461" s="312">
        <v>2905.732</v>
      </c>
      <c r="F1461" s="312"/>
      <c r="G1461" s="312">
        <f>H1461+I1461+J1461</f>
        <v>75.445999999999998</v>
      </c>
      <c r="H1461" s="312">
        <v>75.445999999999998</v>
      </c>
      <c r="I1461" s="312">
        <v>0</v>
      </c>
      <c r="J1461" s="312">
        <v>0</v>
      </c>
      <c r="K1461" s="312">
        <v>0</v>
      </c>
      <c r="L1461" s="312">
        <v>0</v>
      </c>
      <c r="M1461" s="65">
        <v>0</v>
      </c>
      <c r="N1461" s="65">
        <v>0</v>
      </c>
      <c r="O1461" s="232" t="s">
        <v>2654</v>
      </c>
    </row>
    <row r="1462" spans="1:15" ht="75.75" thickBot="1" x14ac:dyDescent="0.3">
      <c r="A1462" s="376"/>
      <c r="B1462" s="377"/>
      <c r="C1462" s="15" t="s">
        <v>603</v>
      </c>
      <c r="D1462" s="18" t="s">
        <v>2479</v>
      </c>
      <c r="E1462" s="309">
        <v>15289.873</v>
      </c>
      <c r="F1462" s="309">
        <v>11084.527999999998</v>
      </c>
      <c r="G1462" s="309">
        <f>H1462+I1462+J1462</f>
        <v>7659.924</v>
      </c>
      <c r="H1462" s="309">
        <v>2272.6239999999998</v>
      </c>
      <c r="I1462" s="309">
        <v>687.3</v>
      </c>
      <c r="J1462" s="309">
        <v>4700</v>
      </c>
      <c r="K1462" s="309">
        <v>2272.5</v>
      </c>
      <c r="L1462" s="309">
        <v>2272.5</v>
      </c>
      <c r="M1462" s="18">
        <v>42.4</v>
      </c>
      <c r="N1462" s="18">
        <v>29.7</v>
      </c>
      <c r="O1462" s="231" t="s">
        <v>2654</v>
      </c>
    </row>
    <row r="1463" spans="1:15" ht="60" x14ac:dyDescent="0.25">
      <c r="A1463" s="370" t="s">
        <v>604</v>
      </c>
      <c r="B1463" s="145" t="s">
        <v>2674</v>
      </c>
      <c r="C1463" s="98" t="s">
        <v>605</v>
      </c>
      <c r="D1463" s="57">
        <v>2019</v>
      </c>
      <c r="E1463" s="322"/>
      <c r="F1463" s="322"/>
      <c r="G1463" s="322">
        <v>300</v>
      </c>
      <c r="H1463" s="322">
        <v>300</v>
      </c>
      <c r="I1463" s="322">
        <v>0</v>
      </c>
      <c r="J1463" s="322">
        <v>0</v>
      </c>
      <c r="K1463" s="322">
        <v>0</v>
      </c>
      <c r="L1463" s="322">
        <v>0</v>
      </c>
      <c r="M1463" s="99">
        <v>0</v>
      </c>
      <c r="N1463" s="99">
        <v>0</v>
      </c>
      <c r="O1463" s="266" t="s">
        <v>2597</v>
      </c>
    </row>
    <row r="1464" spans="1:15" ht="30" x14ac:dyDescent="0.25">
      <c r="A1464" s="375"/>
      <c r="B1464" s="363" t="s">
        <v>2632</v>
      </c>
      <c r="C1464" s="13" t="s">
        <v>605</v>
      </c>
      <c r="D1464" s="131">
        <v>2019</v>
      </c>
      <c r="E1464" s="306"/>
      <c r="F1464" s="306"/>
      <c r="G1464" s="306">
        <f>SUM(H1464:J1464)</f>
        <v>172.42000000000002</v>
      </c>
      <c r="H1464" s="306">
        <v>138</v>
      </c>
      <c r="I1464" s="306">
        <v>34.42</v>
      </c>
      <c r="J1464" s="306">
        <v>0</v>
      </c>
      <c r="K1464" s="306">
        <v>112.42</v>
      </c>
      <c r="L1464" s="306">
        <v>112.42</v>
      </c>
      <c r="M1464" s="131"/>
      <c r="N1464" s="131">
        <v>65.2</v>
      </c>
      <c r="O1464" s="229" t="s">
        <v>2467</v>
      </c>
    </row>
    <row r="1465" spans="1:15" ht="45" x14ac:dyDescent="0.25">
      <c r="A1465" s="375"/>
      <c r="B1465" s="363"/>
      <c r="C1465" s="13" t="s">
        <v>606</v>
      </c>
      <c r="D1465" s="29">
        <v>2019</v>
      </c>
      <c r="E1465" s="312">
        <v>72.637</v>
      </c>
      <c r="F1465" s="312"/>
      <c r="G1465" s="306">
        <f t="shared" ref="G1465:G1471" si="40">SUM(H1465:J1465)</f>
        <v>72.637</v>
      </c>
      <c r="H1465" s="312">
        <v>60.652999999999999</v>
      </c>
      <c r="I1465" s="312">
        <v>11.984</v>
      </c>
      <c r="J1465" s="312">
        <v>0</v>
      </c>
      <c r="K1465" s="312">
        <v>72.637</v>
      </c>
      <c r="L1465" s="312">
        <v>72.637</v>
      </c>
      <c r="M1465" s="29">
        <v>100</v>
      </c>
      <c r="N1465" s="29">
        <v>100</v>
      </c>
      <c r="O1465" s="232" t="s">
        <v>2467</v>
      </c>
    </row>
    <row r="1466" spans="1:15" ht="75" x14ac:dyDescent="0.25">
      <c r="A1466" s="375"/>
      <c r="B1466" s="363"/>
      <c r="C1466" s="12" t="s">
        <v>607</v>
      </c>
      <c r="D1466" s="29">
        <v>2019</v>
      </c>
      <c r="E1466" s="312">
        <v>598.04899999999998</v>
      </c>
      <c r="F1466" s="312"/>
      <c r="G1466" s="306">
        <f t="shared" si="40"/>
        <v>598.04899999999998</v>
      </c>
      <c r="H1466" s="312">
        <v>310</v>
      </c>
      <c r="I1466" s="312">
        <v>288.04899999999998</v>
      </c>
      <c r="J1466" s="312">
        <v>0</v>
      </c>
      <c r="K1466" s="312">
        <v>595.94799999999998</v>
      </c>
      <c r="L1466" s="312">
        <v>595.92600000000004</v>
      </c>
      <c r="M1466" s="29">
        <v>100</v>
      </c>
      <c r="N1466" s="29">
        <v>100</v>
      </c>
      <c r="O1466" s="232" t="s">
        <v>2467</v>
      </c>
    </row>
    <row r="1467" spans="1:15" ht="90" x14ac:dyDescent="0.25">
      <c r="A1467" s="375"/>
      <c r="B1467" s="363"/>
      <c r="C1467" s="13" t="s">
        <v>608</v>
      </c>
      <c r="D1467" s="29">
        <v>2019</v>
      </c>
      <c r="E1467" s="312">
        <v>801.17399999999998</v>
      </c>
      <c r="F1467" s="312"/>
      <c r="G1467" s="306">
        <f t="shared" si="40"/>
        <v>801.17399999999998</v>
      </c>
      <c r="H1467" s="312">
        <v>300</v>
      </c>
      <c r="I1467" s="312">
        <v>501.17399999999998</v>
      </c>
      <c r="J1467" s="312">
        <v>0</v>
      </c>
      <c r="K1467" s="312">
        <v>731.19500000000005</v>
      </c>
      <c r="L1467" s="312">
        <v>731.19500000000005</v>
      </c>
      <c r="M1467" s="29">
        <v>100</v>
      </c>
      <c r="N1467" s="29">
        <v>100</v>
      </c>
      <c r="O1467" s="232" t="s">
        <v>2467</v>
      </c>
    </row>
    <row r="1468" spans="1:15" ht="45" x14ac:dyDescent="0.25">
      <c r="A1468" s="375"/>
      <c r="B1468" s="363"/>
      <c r="C1468" s="13" t="s">
        <v>609</v>
      </c>
      <c r="D1468" s="29">
        <v>2019</v>
      </c>
      <c r="E1468" s="312">
        <v>84</v>
      </c>
      <c r="F1468" s="312"/>
      <c r="G1468" s="306">
        <f t="shared" si="40"/>
        <v>84</v>
      </c>
      <c r="H1468" s="312">
        <v>42</v>
      </c>
      <c r="I1468" s="312">
        <v>42</v>
      </c>
      <c r="J1468" s="312">
        <v>0</v>
      </c>
      <c r="K1468" s="312">
        <v>83.977000000000004</v>
      </c>
      <c r="L1468" s="312">
        <v>83.977000000000004</v>
      </c>
      <c r="M1468" s="29">
        <v>100</v>
      </c>
      <c r="N1468" s="29">
        <v>100</v>
      </c>
      <c r="O1468" s="232" t="s">
        <v>2467</v>
      </c>
    </row>
    <row r="1469" spans="1:15" ht="60" x14ac:dyDescent="0.25">
      <c r="A1469" s="375"/>
      <c r="B1469" s="363"/>
      <c r="C1469" s="13" t="s">
        <v>610</v>
      </c>
      <c r="D1469" s="29">
        <v>2019</v>
      </c>
      <c r="E1469" s="312">
        <v>139</v>
      </c>
      <c r="F1469" s="312"/>
      <c r="G1469" s="306">
        <f t="shared" si="40"/>
        <v>139</v>
      </c>
      <c r="H1469" s="312">
        <v>70</v>
      </c>
      <c r="I1469" s="312">
        <v>69</v>
      </c>
      <c r="J1469" s="312">
        <v>0</v>
      </c>
      <c r="K1469" s="312">
        <v>135.62299999999999</v>
      </c>
      <c r="L1469" s="312">
        <v>135.62299999999999</v>
      </c>
      <c r="M1469" s="29">
        <v>100</v>
      </c>
      <c r="N1469" s="29">
        <v>100</v>
      </c>
      <c r="O1469" s="232" t="s">
        <v>2467</v>
      </c>
    </row>
    <row r="1470" spans="1:15" ht="60" x14ac:dyDescent="0.25">
      <c r="A1470" s="375"/>
      <c r="B1470" s="363"/>
      <c r="C1470" s="13" t="s">
        <v>611</v>
      </c>
      <c r="D1470" s="29">
        <v>2019</v>
      </c>
      <c r="E1470" s="312">
        <v>70</v>
      </c>
      <c r="F1470" s="312"/>
      <c r="G1470" s="306">
        <f t="shared" si="40"/>
        <v>70</v>
      </c>
      <c r="H1470" s="312">
        <v>35</v>
      </c>
      <c r="I1470" s="312">
        <v>35</v>
      </c>
      <c r="J1470" s="312">
        <v>0</v>
      </c>
      <c r="K1470" s="312">
        <v>69.962999999999994</v>
      </c>
      <c r="L1470" s="312">
        <v>69.962999999999994</v>
      </c>
      <c r="M1470" s="29">
        <v>100</v>
      </c>
      <c r="N1470" s="29">
        <v>100</v>
      </c>
      <c r="O1470" s="232" t="s">
        <v>2467</v>
      </c>
    </row>
    <row r="1471" spans="1:15" ht="105.75" thickBot="1" x14ac:dyDescent="0.3">
      <c r="A1471" s="376"/>
      <c r="B1471" s="377"/>
      <c r="C1471" s="49" t="s">
        <v>612</v>
      </c>
      <c r="D1471" s="18">
        <v>2019</v>
      </c>
      <c r="E1471" s="309">
        <v>819.54</v>
      </c>
      <c r="F1471" s="309"/>
      <c r="G1471" s="307">
        <f t="shared" si="40"/>
        <v>819.54</v>
      </c>
      <c r="H1471" s="309">
        <v>300</v>
      </c>
      <c r="I1471" s="309">
        <v>519.54</v>
      </c>
      <c r="J1471" s="309">
        <v>0</v>
      </c>
      <c r="K1471" s="309">
        <v>800.79100000000005</v>
      </c>
      <c r="L1471" s="309">
        <v>800.79100000000005</v>
      </c>
      <c r="M1471" s="18">
        <v>100</v>
      </c>
      <c r="N1471" s="18">
        <v>100</v>
      </c>
      <c r="O1471" s="231" t="s">
        <v>2467</v>
      </c>
    </row>
    <row r="1472" spans="1:15" ht="120.75" thickBot="1" x14ac:dyDescent="0.3">
      <c r="A1472" s="173" t="s">
        <v>613</v>
      </c>
      <c r="B1472" s="1" t="s">
        <v>2632</v>
      </c>
      <c r="C1472" s="46" t="s">
        <v>614</v>
      </c>
      <c r="D1472" s="80">
        <v>2019</v>
      </c>
      <c r="E1472" s="310">
        <v>29096.018</v>
      </c>
      <c r="F1472" s="310"/>
      <c r="G1472" s="310">
        <v>4899.1000000000004</v>
      </c>
      <c r="H1472" s="310">
        <v>4899.1000000000004</v>
      </c>
      <c r="I1472" s="310">
        <v>0</v>
      </c>
      <c r="J1472" s="310">
        <v>0</v>
      </c>
      <c r="K1472" s="310">
        <v>3308.2</v>
      </c>
      <c r="L1472" s="310">
        <v>3912.7</v>
      </c>
      <c r="M1472" s="80"/>
      <c r="N1472" s="80">
        <v>79.8</v>
      </c>
      <c r="O1472" s="228" t="s">
        <v>615</v>
      </c>
    </row>
    <row r="1473" spans="1:18" ht="75" x14ac:dyDescent="0.25">
      <c r="A1473" s="395" t="s">
        <v>616</v>
      </c>
      <c r="B1473" s="362" t="s">
        <v>2632</v>
      </c>
      <c r="C1473" s="16" t="s">
        <v>617</v>
      </c>
      <c r="D1473" s="32" t="s">
        <v>2479</v>
      </c>
      <c r="E1473" s="308">
        <v>2208.047</v>
      </c>
      <c r="F1473" s="308">
        <v>2208.047</v>
      </c>
      <c r="G1473" s="308">
        <v>2200</v>
      </c>
      <c r="H1473" s="308">
        <f>G1473-I1473</f>
        <v>2134</v>
      </c>
      <c r="I1473" s="308">
        <v>66</v>
      </c>
      <c r="J1473" s="308">
        <v>0</v>
      </c>
      <c r="K1473" s="308">
        <v>1652.3489999999999</v>
      </c>
      <c r="L1473" s="308">
        <v>1685.3922</v>
      </c>
      <c r="M1473" s="32"/>
      <c r="N1473" s="17">
        <v>77</v>
      </c>
      <c r="O1473" s="226" t="s">
        <v>618</v>
      </c>
    </row>
    <row r="1474" spans="1:18" ht="60" x14ac:dyDescent="0.25">
      <c r="A1474" s="396"/>
      <c r="B1474" s="363"/>
      <c r="C1474" s="13" t="s">
        <v>619</v>
      </c>
      <c r="D1474" s="29" t="s">
        <v>2479</v>
      </c>
      <c r="E1474" s="312">
        <v>499.99900000000002</v>
      </c>
      <c r="F1474" s="312">
        <v>173.07</v>
      </c>
      <c r="G1474" s="312">
        <v>173.07</v>
      </c>
      <c r="H1474" s="312">
        <v>173.07</v>
      </c>
      <c r="I1474" s="312">
        <v>0</v>
      </c>
      <c r="J1474" s="312">
        <v>0</v>
      </c>
      <c r="K1474" s="312">
        <v>0</v>
      </c>
      <c r="L1474" s="312">
        <v>0</v>
      </c>
      <c r="M1474" s="296"/>
      <c r="N1474" s="65">
        <f>L1474/G1474</f>
        <v>0</v>
      </c>
      <c r="O1474" s="229" t="s">
        <v>620</v>
      </c>
    </row>
    <row r="1475" spans="1:18" ht="75.75" thickBot="1" x14ac:dyDescent="0.3">
      <c r="A1475" s="397"/>
      <c r="B1475" s="377"/>
      <c r="C1475" s="115" t="s">
        <v>621</v>
      </c>
      <c r="D1475" s="18" t="s">
        <v>2479</v>
      </c>
      <c r="E1475" s="309">
        <f>508.981+597.629</f>
        <v>1106.6100000000001</v>
      </c>
      <c r="F1475" s="309">
        <v>1057.77179</v>
      </c>
      <c r="G1475" s="309">
        <v>749.66200000000003</v>
      </c>
      <c r="H1475" s="309">
        <v>749.66200000000003</v>
      </c>
      <c r="I1475" s="309">
        <v>0</v>
      </c>
      <c r="J1475" s="309">
        <v>0</v>
      </c>
      <c r="K1475" s="309">
        <v>165</v>
      </c>
      <c r="L1475" s="309">
        <v>306.75599999999997</v>
      </c>
      <c r="M1475" s="8"/>
      <c r="N1475" s="34">
        <v>41</v>
      </c>
      <c r="O1475" s="227" t="s">
        <v>622</v>
      </c>
    </row>
    <row r="1476" spans="1:18" ht="30" customHeight="1" thickBot="1" x14ac:dyDescent="0.3">
      <c r="A1476" s="385" t="s">
        <v>2633</v>
      </c>
      <c r="B1476" s="386"/>
      <c r="C1476" s="386"/>
      <c r="D1476" s="386"/>
      <c r="E1476" s="386"/>
      <c r="F1476" s="386"/>
      <c r="G1476" s="386"/>
      <c r="H1476" s="386"/>
      <c r="I1476" s="386"/>
      <c r="J1476" s="386"/>
      <c r="K1476" s="386"/>
      <c r="L1476" s="386"/>
      <c r="M1476" s="386"/>
      <c r="N1476" s="386"/>
      <c r="O1476" s="387"/>
    </row>
    <row r="1477" spans="1:18" x14ac:dyDescent="0.25">
      <c r="A1477" s="151"/>
      <c r="B1477" s="9"/>
      <c r="C1477" s="379"/>
      <c r="D1477" s="379"/>
      <c r="E1477" s="379"/>
      <c r="F1477" s="379"/>
      <c r="G1477" s="379"/>
      <c r="H1477" s="379"/>
      <c r="I1477" s="379"/>
      <c r="J1477" s="379"/>
      <c r="K1477" s="379"/>
      <c r="L1477" s="379"/>
      <c r="M1477" s="379"/>
      <c r="N1477" s="379"/>
      <c r="O1477" s="426"/>
      <c r="P1477" s="204"/>
    </row>
    <row r="1478" spans="1:18" ht="75" x14ac:dyDescent="0.25">
      <c r="A1478" s="383" t="s">
        <v>2460</v>
      </c>
      <c r="B1478" s="363" t="s">
        <v>2674</v>
      </c>
      <c r="C1478" s="13" t="s">
        <v>2455</v>
      </c>
      <c r="D1478" s="29" t="s">
        <v>2456</v>
      </c>
      <c r="E1478" s="312">
        <v>33004.332999999999</v>
      </c>
      <c r="F1478" s="312">
        <v>16513.129000000001</v>
      </c>
      <c r="G1478" s="312">
        <v>4904.5010000000002</v>
      </c>
      <c r="H1478" s="312">
        <v>3500</v>
      </c>
      <c r="I1478" s="312">
        <v>1404.501</v>
      </c>
      <c r="J1478" s="312">
        <v>0</v>
      </c>
      <c r="K1478" s="312">
        <v>882.779</v>
      </c>
      <c r="L1478" s="312">
        <v>1727.0650000000001</v>
      </c>
      <c r="M1478" s="108">
        <v>10.45873861943427</v>
      </c>
      <c r="N1478" s="108">
        <v>35.213878027550614</v>
      </c>
      <c r="O1478" s="229" t="s">
        <v>2457</v>
      </c>
      <c r="P1478" s="205"/>
      <c r="Q1478" s="205"/>
      <c r="R1478" s="205"/>
    </row>
    <row r="1479" spans="1:18" ht="75" x14ac:dyDescent="0.25">
      <c r="A1479" s="383"/>
      <c r="B1479" s="363"/>
      <c r="C1479" s="13" t="s">
        <v>2428</v>
      </c>
      <c r="D1479" s="29" t="s">
        <v>2456</v>
      </c>
      <c r="E1479" s="312">
        <v>66204.076000000001</v>
      </c>
      <c r="F1479" s="312">
        <v>28817.276000000002</v>
      </c>
      <c r="G1479" s="312">
        <v>21231.243999999999</v>
      </c>
      <c r="H1479" s="312">
        <v>13000</v>
      </c>
      <c r="I1479" s="312">
        <v>8231.2440000000006</v>
      </c>
      <c r="J1479" s="312">
        <v>0</v>
      </c>
      <c r="K1479" s="312">
        <v>8105.8779999999997</v>
      </c>
      <c r="L1479" s="312">
        <v>13160.531000000001</v>
      </c>
      <c r="M1479" s="108">
        <v>45.668893201425426</v>
      </c>
      <c r="N1479" s="108">
        <v>61.986622168724558</v>
      </c>
      <c r="O1479" s="229" t="s">
        <v>2457</v>
      </c>
    </row>
    <row r="1480" spans="1:18" ht="75" x14ac:dyDescent="0.25">
      <c r="A1480" s="383"/>
      <c r="B1480" s="363"/>
      <c r="C1480" s="13" t="s">
        <v>2429</v>
      </c>
      <c r="D1480" s="29" t="s">
        <v>2456</v>
      </c>
      <c r="E1480" s="312">
        <v>25000.016</v>
      </c>
      <c r="F1480" s="312">
        <v>10668.144</v>
      </c>
      <c r="G1480" s="312">
        <v>7288.4449999999997</v>
      </c>
      <c r="H1480" s="312">
        <v>5000</v>
      </c>
      <c r="I1480" s="312">
        <v>2288.4450000000002</v>
      </c>
      <c r="J1480" s="312">
        <v>0</v>
      </c>
      <c r="K1480" s="312">
        <v>1381.039</v>
      </c>
      <c r="L1480" s="312">
        <v>4341.8490000000002</v>
      </c>
      <c r="M1480" s="108">
        <v>40.699197536141249</v>
      </c>
      <c r="N1480" s="108">
        <v>59.571678183755253</v>
      </c>
      <c r="O1480" s="229" t="s">
        <v>2457</v>
      </c>
    </row>
    <row r="1481" spans="1:18" ht="75" x14ac:dyDescent="0.25">
      <c r="A1481" s="383"/>
      <c r="B1481" s="363"/>
      <c r="C1481" s="13" t="s">
        <v>2430</v>
      </c>
      <c r="D1481" s="29" t="s">
        <v>2456</v>
      </c>
      <c r="E1481" s="312">
        <v>13327.989</v>
      </c>
      <c r="F1481" s="312">
        <v>5879.4520000000002</v>
      </c>
      <c r="G1481" s="312">
        <v>3196.4650000000001</v>
      </c>
      <c r="H1481" s="312">
        <v>2000</v>
      </c>
      <c r="I1481" s="312">
        <v>1196.4649999999999</v>
      </c>
      <c r="J1481" s="312">
        <v>0</v>
      </c>
      <c r="K1481" s="312">
        <v>688.04</v>
      </c>
      <c r="L1481" s="312">
        <v>1022.674</v>
      </c>
      <c r="M1481" s="108">
        <v>17.394036042814871</v>
      </c>
      <c r="N1481" s="108">
        <v>31.993905767777843</v>
      </c>
      <c r="O1481" s="229" t="s">
        <v>2457</v>
      </c>
    </row>
    <row r="1482" spans="1:18" ht="60" x14ac:dyDescent="0.25">
      <c r="A1482" s="383"/>
      <c r="B1482" s="363"/>
      <c r="C1482" s="13" t="s">
        <v>2431</v>
      </c>
      <c r="D1482" s="29" t="s">
        <v>2456</v>
      </c>
      <c r="E1482" s="312">
        <v>9090.0239999999994</v>
      </c>
      <c r="F1482" s="312">
        <v>5234.7380000000003</v>
      </c>
      <c r="G1482" s="312">
        <v>1676.8389999999999</v>
      </c>
      <c r="H1482" s="312">
        <v>1500</v>
      </c>
      <c r="I1482" s="312">
        <v>176.839</v>
      </c>
      <c r="J1482" s="312">
        <v>0</v>
      </c>
      <c r="K1482" s="312">
        <v>155.50800000000001</v>
      </c>
      <c r="L1482" s="312">
        <v>1310.749</v>
      </c>
      <c r="M1482" s="108">
        <v>25.039438459002149</v>
      </c>
      <c r="N1482" s="108">
        <v>78.167850342221286</v>
      </c>
      <c r="O1482" s="229" t="s">
        <v>2457</v>
      </c>
    </row>
    <row r="1483" spans="1:18" ht="75" x14ac:dyDescent="0.25">
      <c r="A1483" s="383"/>
      <c r="B1483" s="363"/>
      <c r="C1483" s="13" t="s">
        <v>2432</v>
      </c>
      <c r="D1483" s="29" t="s">
        <v>2456</v>
      </c>
      <c r="E1483" s="312">
        <v>19047.837</v>
      </c>
      <c r="F1483" s="312">
        <v>5923.7389999999996</v>
      </c>
      <c r="G1483" s="312">
        <v>5483.393</v>
      </c>
      <c r="H1483" s="312">
        <v>5000</v>
      </c>
      <c r="I1483" s="312">
        <v>483.39299999999997</v>
      </c>
      <c r="J1483" s="312">
        <v>0</v>
      </c>
      <c r="K1483" s="312">
        <v>465.01400000000001</v>
      </c>
      <c r="L1483" s="312">
        <v>3618.0819999999999</v>
      </c>
      <c r="M1483" s="108">
        <v>61.077674083885192</v>
      </c>
      <c r="N1483" s="108">
        <v>65.982540372357036</v>
      </c>
      <c r="O1483" s="229" t="s">
        <v>2457</v>
      </c>
    </row>
    <row r="1484" spans="1:18" ht="90" x14ac:dyDescent="0.25">
      <c r="A1484" s="383"/>
      <c r="B1484" s="363"/>
      <c r="C1484" s="13" t="s">
        <v>2433</v>
      </c>
      <c r="D1484" s="29">
        <v>2019</v>
      </c>
      <c r="E1484" s="312">
        <v>8000</v>
      </c>
      <c r="F1484" s="312">
        <v>8000</v>
      </c>
      <c r="G1484" s="312">
        <v>8000</v>
      </c>
      <c r="H1484" s="312">
        <v>8000</v>
      </c>
      <c r="I1484" s="312">
        <v>0</v>
      </c>
      <c r="J1484" s="312">
        <v>0</v>
      </c>
      <c r="K1484" s="312">
        <v>0</v>
      </c>
      <c r="L1484" s="312">
        <v>0</v>
      </c>
      <c r="M1484" s="108">
        <v>0</v>
      </c>
      <c r="N1484" s="108">
        <v>0</v>
      </c>
      <c r="O1484" s="229" t="s">
        <v>2459</v>
      </c>
    </row>
    <row r="1485" spans="1:18" ht="75" x14ac:dyDescent="0.25">
      <c r="A1485" s="383"/>
      <c r="B1485" s="363"/>
      <c r="C1485" s="13" t="s">
        <v>2434</v>
      </c>
      <c r="D1485" s="29">
        <v>2019</v>
      </c>
      <c r="E1485" s="312">
        <v>6000</v>
      </c>
      <c r="F1485" s="312">
        <v>6000</v>
      </c>
      <c r="G1485" s="312">
        <v>6000</v>
      </c>
      <c r="H1485" s="312">
        <v>6000</v>
      </c>
      <c r="I1485" s="312">
        <v>0</v>
      </c>
      <c r="J1485" s="312">
        <v>0</v>
      </c>
      <c r="K1485" s="312">
        <v>0</v>
      </c>
      <c r="L1485" s="312">
        <v>0</v>
      </c>
      <c r="M1485" s="108">
        <v>0</v>
      </c>
      <c r="N1485" s="108">
        <v>0</v>
      </c>
      <c r="O1485" s="229" t="s">
        <v>2459</v>
      </c>
    </row>
    <row r="1486" spans="1:18" ht="105" x14ac:dyDescent="0.25">
      <c r="A1486" s="383"/>
      <c r="B1486" s="363"/>
      <c r="C1486" s="13" t="s">
        <v>2435</v>
      </c>
      <c r="D1486" s="29">
        <v>2019</v>
      </c>
      <c r="E1486" s="312">
        <v>4000</v>
      </c>
      <c r="F1486" s="312">
        <v>4000</v>
      </c>
      <c r="G1486" s="312">
        <v>4000</v>
      </c>
      <c r="H1486" s="312">
        <v>4000</v>
      </c>
      <c r="I1486" s="312">
        <v>0</v>
      </c>
      <c r="J1486" s="312">
        <v>0</v>
      </c>
      <c r="K1486" s="312">
        <v>0</v>
      </c>
      <c r="L1486" s="312">
        <v>0</v>
      </c>
      <c r="M1486" s="108">
        <v>0</v>
      </c>
      <c r="N1486" s="108">
        <v>0</v>
      </c>
      <c r="O1486" s="229" t="s">
        <v>2459</v>
      </c>
    </row>
    <row r="1487" spans="1:18" ht="90" x14ac:dyDescent="0.25">
      <c r="A1487" s="383"/>
      <c r="B1487" s="363"/>
      <c r="C1487" s="13" t="s">
        <v>2436</v>
      </c>
      <c r="D1487" s="29">
        <v>2019</v>
      </c>
      <c r="E1487" s="312">
        <v>5500</v>
      </c>
      <c r="F1487" s="312">
        <v>5500</v>
      </c>
      <c r="G1487" s="312">
        <v>5500</v>
      </c>
      <c r="H1487" s="312">
        <v>5500</v>
      </c>
      <c r="I1487" s="312">
        <v>0</v>
      </c>
      <c r="J1487" s="312">
        <v>0</v>
      </c>
      <c r="K1487" s="312">
        <v>0</v>
      </c>
      <c r="L1487" s="312">
        <v>0</v>
      </c>
      <c r="M1487" s="108">
        <v>0</v>
      </c>
      <c r="N1487" s="108">
        <v>0</v>
      </c>
      <c r="O1487" s="229" t="s">
        <v>2458</v>
      </c>
    </row>
    <row r="1488" spans="1:18" ht="90" x14ac:dyDescent="0.25">
      <c r="A1488" s="383"/>
      <c r="B1488" s="363"/>
      <c r="C1488" s="13" t="s">
        <v>2437</v>
      </c>
      <c r="D1488" s="29">
        <v>2019</v>
      </c>
      <c r="E1488" s="312">
        <v>29904.851999999999</v>
      </c>
      <c r="F1488" s="312">
        <v>29904.851999999999</v>
      </c>
      <c r="G1488" s="312">
        <v>29935.368999999999</v>
      </c>
      <c r="H1488" s="312">
        <v>8000</v>
      </c>
      <c r="I1488" s="312">
        <v>21935.368999999999</v>
      </c>
      <c r="J1488" s="312">
        <v>0</v>
      </c>
      <c r="K1488" s="312">
        <v>21935.368999999999</v>
      </c>
      <c r="L1488" s="312">
        <v>21935.368999999999</v>
      </c>
      <c r="M1488" s="108">
        <v>73.350535224183687</v>
      </c>
      <c r="N1488" s="108">
        <v>73.275759520452212</v>
      </c>
      <c r="O1488" s="229" t="s">
        <v>2457</v>
      </c>
    </row>
    <row r="1489" spans="1:17" ht="90" x14ac:dyDescent="0.25">
      <c r="A1489" s="383"/>
      <c r="B1489" s="363"/>
      <c r="C1489" s="13" t="s">
        <v>2438</v>
      </c>
      <c r="D1489" s="29">
        <v>2019</v>
      </c>
      <c r="E1489" s="312">
        <v>7500</v>
      </c>
      <c r="F1489" s="312">
        <v>7500</v>
      </c>
      <c r="G1489" s="312">
        <v>7500</v>
      </c>
      <c r="H1489" s="312">
        <v>7500</v>
      </c>
      <c r="I1489" s="312">
        <v>0</v>
      </c>
      <c r="J1489" s="312">
        <v>0</v>
      </c>
      <c r="K1489" s="312">
        <v>0</v>
      </c>
      <c r="L1489" s="312">
        <v>0</v>
      </c>
      <c r="M1489" s="108">
        <v>0</v>
      </c>
      <c r="N1489" s="108">
        <v>0</v>
      </c>
      <c r="O1489" s="229" t="s">
        <v>2459</v>
      </c>
    </row>
    <row r="1490" spans="1:17" ht="90" x14ac:dyDescent="0.25">
      <c r="A1490" s="383"/>
      <c r="B1490" s="363"/>
      <c r="C1490" s="13" t="s">
        <v>2439</v>
      </c>
      <c r="D1490" s="29">
        <v>2019</v>
      </c>
      <c r="E1490" s="312">
        <v>7000</v>
      </c>
      <c r="F1490" s="312">
        <v>7000</v>
      </c>
      <c r="G1490" s="312">
        <v>7000</v>
      </c>
      <c r="H1490" s="312">
        <v>7000</v>
      </c>
      <c r="I1490" s="312">
        <v>0</v>
      </c>
      <c r="J1490" s="312">
        <v>0</v>
      </c>
      <c r="K1490" s="312">
        <v>0</v>
      </c>
      <c r="L1490" s="312">
        <v>0</v>
      </c>
      <c r="M1490" s="108">
        <v>0</v>
      </c>
      <c r="N1490" s="108">
        <v>0</v>
      </c>
      <c r="O1490" s="229" t="s">
        <v>2459</v>
      </c>
    </row>
    <row r="1491" spans="1:17" ht="90" x14ac:dyDescent="0.25">
      <c r="A1491" s="383"/>
      <c r="B1491" s="363"/>
      <c r="C1491" s="13" t="s">
        <v>2440</v>
      </c>
      <c r="D1491" s="29">
        <v>2019</v>
      </c>
      <c r="E1491" s="312">
        <v>1000</v>
      </c>
      <c r="F1491" s="312">
        <v>1000</v>
      </c>
      <c r="G1491" s="312">
        <v>1000</v>
      </c>
      <c r="H1491" s="312">
        <v>1000</v>
      </c>
      <c r="I1491" s="312">
        <v>0</v>
      </c>
      <c r="J1491" s="312">
        <v>0</v>
      </c>
      <c r="K1491" s="312">
        <v>0</v>
      </c>
      <c r="L1491" s="312">
        <v>0</v>
      </c>
      <c r="M1491" s="108">
        <v>0</v>
      </c>
      <c r="N1491" s="108">
        <v>0</v>
      </c>
      <c r="O1491" s="229" t="s">
        <v>2459</v>
      </c>
    </row>
    <row r="1492" spans="1:17" ht="120" x14ac:dyDescent="0.25">
      <c r="A1492" s="383"/>
      <c r="B1492" s="363"/>
      <c r="C1492" s="13" t="s">
        <v>2444</v>
      </c>
      <c r="D1492" s="29">
        <v>2019</v>
      </c>
      <c r="E1492" s="312">
        <v>1500</v>
      </c>
      <c r="F1492" s="312">
        <v>1500</v>
      </c>
      <c r="G1492" s="312">
        <v>1500</v>
      </c>
      <c r="H1492" s="312">
        <v>500</v>
      </c>
      <c r="I1492" s="312">
        <v>0</v>
      </c>
      <c r="J1492" s="312">
        <v>1000</v>
      </c>
      <c r="K1492" s="312">
        <v>0</v>
      </c>
      <c r="L1492" s="312">
        <v>1000</v>
      </c>
      <c r="M1492" s="108">
        <v>66.666666666666657</v>
      </c>
      <c r="N1492" s="108">
        <v>66.666666666666657</v>
      </c>
      <c r="O1492" s="229" t="s">
        <v>2449</v>
      </c>
      <c r="P1492" s="206">
        <v>1000</v>
      </c>
      <c r="Q1492" s="381" t="s">
        <v>143</v>
      </c>
    </row>
    <row r="1493" spans="1:17" ht="135" x14ac:dyDescent="0.25">
      <c r="A1493" s="383"/>
      <c r="B1493" s="363"/>
      <c r="C1493" s="13" t="s">
        <v>2445</v>
      </c>
      <c r="D1493" s="29">
        <v>2019</v>
      </c>
      <c r="E1493" s="312">
        <v>2800</v>
      </c>
      <c r="F1493" s="312">
        <v>2800</v>
      </c>
      <c r="G1493" s="312">
        <v>2800</v>
      </c>
      <c r="H1493" s="312">
        <v>1400</v>
      </c>
      <c r="I1493" s="312">
        <v>0</v>
      </c>
      <c r="J1493" s="312">
        <v>1400</v>
      </c>
      <c r="K1493" s="312">
        <v>0</v>
      </c>
      <c r="L1493" s="312">
        <v>1400</v>
      </c>
      <c r="M1493" s="108">
        <v>50</v>
      </c>
      <c r="N1493" s="108">
        <v>50</v>
      </c>
      <c r="O1493" s="229" t="s">
        <v>2449</v>
      </c>
      <c r="P1493" s="206">
        <v>1400</v>
      </c>
      <c r="Q1493" s="463"/>
    </row>
    <row r="1494" spans="1:17" ht="135" x14ac:dyDescent="0.25">
      <c r="A1494" s="383"/>
      <c r="B1494" s="363"/>
      <c r="C1494" s="13" t="s">
        <v>2446</v>
      </c>
      <c r="D1494" s="29">
        <v>2019</v>
      </c>
      <c r="E1494" s="312">
        <v>500</v>
      </c>
      <c r="F1494" s="312">
        <v>500</v>
      </c>
      <c r="G1494" s="312">
        <v>500</v>
      </c>
      <c r="H1494" s="312">
        <v>250</v>
      </c>
      <c r="I1494" s="312">
        <v>0</v>
      </c>
      <c r="J1494" s="312">
        <v>250</v>
      </c>
      <c r="K1494" s="312">
        <v>249.55099999999999</v>
      </c>
      <c r="L1494" s="312">
        <v>499.10294999999996</v>
      </c>
      <c r="M1494" s="108">
        <v>99.820589999999996</v>
      </c>
      <c r="N1494" s="108">
        <v>99.820589999999996</v>
      </c>
      <c r="O1494" s="229" t="s">
        <v>2450</v>
      </c>
      <c r="P1494" s="206">
        <v>250</v>
      </c>
      <c r="Q1494" s="463"/>
    </row>
    <row r="1495" spans="1:17" ht="105" x14ac:dyDescent="0.25">
      <c r="A1495" s="383"/>
      <c r="B1495" s="363"/>
      <c r="C1495" s="13" t="s">
        <v>2447</v>
      </c>
      <c r="D1495" s="29" t="s">
        <v>2452</v>
      </c>
      <c r="E1495" s="312">
        <v>1564.2</v>
      </c>
      <c r="F1495" s="312">
        <v>702.1</v>
      </c>
      <c r="G1495" s="312">
        <v>700</v>
      </c>
      <c r="H1495" s="312">
        <v>350</v>
      </c>
      <c r="I1495" s="312">
        <v>0</v>
      </c>
      <c r="J1495" s="312">
        <v>350</v>
      </c>
      <c r="K1495" s="312">
        <v>0</v>
      </c>
      <c r="L1495" s="312">
        <v>699.63697000000002</v>
      </c>
      <c r="M1495" s="108">
        <v>99.649190998433269</v>
      </c>
      <c r="N1495" s="108">
        <v>99.948138571428586</v>
      </c>
      <c r="O1495" s="229" t="s">
        <v>2451</v>
      </c>
      <c r="P1495" s="206">
        <v>350</v>
      </c>
      <c r="Q1495" s="463"/>
    </row>
    <row r="1496" spans="1:17" ht="90" x14ac:dyDescent="0.25">
      <c r="A1496" s="383"/>
      <c r="B1496" s="363"/>
      <c r="C1496" s="13" t="s">
        <v>2448</v>
      </c>
      <c r="D1496" s="29" t="s">
        <v>2452</v>
      </c>
      <c r="E1496" s="312">
        <v>2113</v>
      </c>
      <c r="F1496" s="312">
        <v>2113</v>
      </c>
      <c r="G1496" s="312">
        <v>1495</v>
      </c>
      <c r="H1496" s="312">
        <v>1495</v>
      </c>
      <c r="I1496" s="312">
        <v>0</v>
      </c>
      <c r="J1496" s="312">
        <v>0</v>
      </c>
      <c r="K1496" s="312">
        <v>252.55852999999999</v>
      </c>
      <c r="L1496" s="312">
        <v>808.85852999999997</v>
      </c>
      <c r="M1496" s="108">
        <v>38.280100804543302</v>
      </c>
      <c r="N1496" s="108">
        <v>54.104249498327761</v>
      </c>
      <c r="O1496" s="229" t="s">
        <v>2453</v>
      </c>
      <c r="P1496" s="206"/>
      <c r="Q1496" s="463"/>
    </row>
    <row r="1497" spans="1:17" ht="150" x14ac:dyDescent="0.25">
      <c r="A1497" s="383"/>
      <c r="B1497" s="363"/>
      <c r="C1497" s="13" t="s">
        <v>2427</v>
      </c>
      <c r="D1497" s="29" t="s">
        <v>2442</v>
      </c>
      <c r="E1497" s="312">
        <v>230492.44699999999</v>
      </c>
      <c r="F1497" s="312">
        <v>127376.05</v>
      </c>
      <c r="G1497" s="312">
        <v>24000</v>
      </c>
      <c r="H1497" s="312">
        <v>2000</v>
      </c>
      <c r="I1497" s="312">
        <v>20000</v>
      </c>
      <c r="J1497" s="312">
        <v>2000</v>
      </c>
      <c r="K1497" s="312">
        <v>17176.694</v>
      </c>
      <c r="L1497" s="312">
        <v>17176.694</v>
      </c>
      <c r="M1497" s="108">
        <v>13.485026423727223</v>
      </c>
      <c r="N1497" s="108">
        <v>71.569558333333333</v>
      </c>
      <c r="O1497" s="229" t="s">
        <v>2443</v>
      </c>
      <c r="P1497" s="206">
        <f>2000+4500-4500</f>
        <v>2000</v>
      </c>
      <c r="Q1497" s="379"/>
    </row>
    <row r="1498" spans="1:17" ht="154.5" customHeight="1" x14ac:dyDescent="0.25">
      <c r="A1498" s="383"/>
      <c r="B1498" s="363" t="s">
        <v>2632</v>
      </c>
      <c r="C1498" s="13" t="s">
        <v>2427</v>
      </c>
      <c r="D1498" s="29" t="s">
        <v>2442</v>
      </c>
      <c r="E1498" s="312">
        <v>230492.44699999999</v>
      </c>
      <c r="F1498" s="312">
        <v>127376.05</v>
      </c>
      <c r="G1498" s="312">
        <v>26500</v>
      </c>
      <c r="H1498" s="312">
        <v>2000</v>
      </c>
      <c r="I1498" s="312">
        <v>20000</v>
      </c>
      <c r="J1498" s="312">
        <v>4500</v>
      </c>
      <c r="K1498" s="312">
        <v>17176.694</v>
      </c>
      <c r="L1498" s="312">
        <v>17176.694</v>
      </c>
      <c r="M1498" s="108">
        <v>13.485026423727223</v>
      </c>
      <c r="N1498" s="108">
        <v>64.817713207547172</v>
      </c>
      <c r="O1498" s="229" t="s">
        <v>2443</v>
      </c>
      <c r="P1498" s="206">
        <f>4500+2000-2000</f>
        <v>4500</v>
      </c>
      <c r="Q1498" s="207" t="s">
        <v>143</v>
      </c>
    </row>
    <row r="1499" spans="1:17" ht="90.75" thickBot="1" x14ac:dyDescent="0.3">
      <c r="A1499" s="384"/>
      <c r="B1499" s="377"/>
      <c r="C1499" s="15" t="s">
        <v>2454</v>
      </c>
      <c r="D1499" s="18" t="s">
        <v>2452</v>
      </c>
      <c r="E1499" s="309">
        <v>2113</v>
      </c>
      <c r="F1499" s="309">
        <v>2113</v>
      </c>
      <c r="G1499" s="309">
        <v>2113</v>
      </c>
      <c r="H1499" s="309">
        <v>1495</v>
      </c>
      <c r="I1499" s="309">
        <v>18</v>
      </c>
      <c r="J1499" s="309">
        <v>600</v>
      </c>
      <c r="K1499" s="309">
        <v>252.55852999999999</v>
      </c>
      <c r="L1499" s="309">
        <v>808.85852999999997</v>
      </c>
      <c r="M1499" s="213">
        <v>38.280100804543302</v>
      </c>
      <c r="N1499" s="213">
        <v>38.280100804543302</v>
      </c>
      <c r="O1499" s="227" t="s">
        <v>2453</v>
      </c>
      <c r="P1499" s="206">
        <v>600</v>
      </c>
      <c r="Q1499" s="58"/>
    </row>
    <row r="1500" spans="1:17" ht="45" x14ac:dyDescent="0.25">
      <c r="A1500" s="382" t="s">
        <v>2461</v>
      </c>
      <c r="B1500" s="366" t="s">
        <v>2674</v>
      </c>
      <c r="C1500" s="98" t="s">
        <v>2462</v>
      </c>
      <c r="D1500" s="57" t="s">
        <v>2463</v>
      </c>
      <c r="E1500" s="322">
        <v>7623.97</v>
      </c>
      <c r="F1500" s="322">
        <v>0</v>
      </c>
      <c r="G1500" s="322">
        <v>7682.9979999999996</v>
      </c>
      <c r="H1500" s="322">
        <v>7623.97</v>
      </c>
      <c r="I1500" s="322">
        <v>59.027999999999999</v>
      </c>
      <c r="J1500" s="322">
        <v>0</v>
      </c>
      <c r="K1500" s="322">
        <v>0</v>
      </c>
      <c r="L1500" s="322">
        <v>0</v>
      </c>
      <c r="M1500" s="291">
        <v>0</v>
      </c>
      <c r="N1500" s="291">
        <v>0</v>
      </c>
      <c r="O1500" s="234" t="s">
        <v>2464</v>
      </c>
    </row>
    <row r="1501" spans="1:17" ht="60" x14ac:dyDescent="0.25">
      <c r="A1501" s="383"/>
      <c r="B1501" s="363"/>
      <c r="C1501" s="13" t="s">
        <v>2465</v>
      </c>
      <c r="D1501" s="29" t="s">
        <v>2463</v>
      </c>
      <c r="E1501" s="312">
        <v>7899.0190000000002</v>
      </c>
      <c r="F1501" s="312">
        <v>0</v>
      </c>
      <c r="G1501" s="312">
        <v>7923.2749999999996</v>
      </c>
      <c r="H1501" s="312">
        <v>7899.0190000000002</v>
      </c>
      <c r="I1501" s="312">
        <v>24.256</v>
      </c>
      <c r="J1501" s="312">
        <v>0</v>
      </c>
      <c r="K1501" s="312">
        <v>0</v>
      </c>
      <c r="L1501" s="312">
        <v>0</v>
      </c>
      <c r="M1501" s="108">
        <v>0</v>
      </c>
      <c r="N1501" s="108">
        <v>0</v>
      </c>
      <c r="O1501" s="229" t="s">
        <v>2464</v>
      </c>
    </row>
    <row r="1502" spans="1:17" ht="75" x14ac:dyDescent="0.25">
      <c r="A1502" s="383"/>
      <c r="B1502" s="363"/>
      <c r="C1502" s="13" t="s">
        <v>2466</v>
      </c>
      <c r="D1502" s="29" t="s">
        <v>2463</v>
      </c>
      <c r="E1502" s="312">
        <v>1456.6590000000001</v>
      </c>
      <c r="F1502" s="312">
        <v>0</v>
      </c>
      <c r="G1502" s="312">
        <v>1486.1880000000001</v>
      </c>
      <c r="H1502" s="312">
        <v>1456.6590000000001</v>
      </c>
      <c r="I1502" s="312">
        <v>29.529</v>
      </c>
      <c r="J1502" s="312">
        <v>0</v>
      </c>
      <c r="K1502" s="312">
        <v>0</v>
      </c>
      <c r="L1502" s="312">
        <v>0</v>
      </c>
      <c r="M1502" s="108">
        <v>0</v>
      </c>
      <c r="N1502" s="108">
        <v>0</v>
      </c>
      <c r="O1502" s="229" t="s">
        <v>2467</v>
      </c>
    </row>
    <row r="1503" spans="1:17" ht="60" x14ac:dyDescent="0.25">
      <c r="A1503" s="383"/>
      <c r="B1503" s="363"/>
      <c r="C1503" s="13" t="s">
        <v>2468</v>
      </c>
      <c r="D1503" s="29" t="s">
        <v>2463</v>
      </c>
      <c r="E1503" s="312">
        <v>1170</v>
      </c>
      <c r="F1503" s="312">
        <v>0</v>
      </c>
      <c r="G1503" s="312">
        <v>1170</v>
      </c>
      <c r="H1503" s="312">
        <v>1170</v>
      </c>
      <c r="I1503" s="312">
        <v>0</v>
      </c>
      <c r="J1503" s="312">
        <v>0</v>
      </c>
      <c r="K1503" s="312">
        <v>0</v>
      </c>
      <c r="L1503" s="312">
        <v>0</v>
      </c>
      <c r="M1503" s="108">
        <v>0</v>
      </c>
      <c r="N1503" s="108">
        <v>0</v>
      </c>
      <c r="O1503" s="229" t="s">
        <v>2467</v>
      </c>
    </row>
    <row r="1504" spans="1:17" ht="60" x14ac:dyDescent="0.25">
      <c r="A1504" s="383"/>
      <c r="B1504" s="363"/>
      <c r="C1504" s="13" t="s">
        <v>2469</v>
      </c>
      <c r="D1504" s="29" t="s">
        <v>2463</v>
      </c>
      <c r="E1504" s="312">
        <v>430.77100000000002</v>
      </c>
      <c r="F1504" s="312">
        <v>0</v>
      </c>
      <c r="G1504" s="312">
        <v>437.25099999999998</v>
      </c>
      <c r="H1504" s="312">
        <v>430.77100000000002</v>
      </c>
      <c r="I1504" s="312">
        <v>6.48</v>
      </c>
      <c r="J1504" s="312">
        <v>0</v>
      </c>
      <c r="K1504" s="312">
        <v>0</v>
      </c>
      <c r="L1504" s="312">
        <v>0</v>
      </c>
      <c r="M1504" s="108">
        <v>0</v>
      </c>
      <c r="N1504" s="108">
        <v>0</v>
      </c>
      <c r="O1504" s="229" t="s">
        <v>2467</v>
      </c>
    </row>
    <row r="1505" spans="1:15" ht="60" x14ac:dyDescent="0.25">
      <c r="A1505" s="383"/>
      <c r="B1505" s="363"/>
      <c r="C1505" s="13" t="s">
        <v>2470</v>
      </c>
      <c r="D1505" s="29" t="s">
        <v>2463</v>
      </c>
      <c r="E1505" s="312">
        <v>569.65300000000002</v>
      </c>
      <c r="F1505" s="312">
        <v>0</v>
      </c>
      <c r="G1505" s="312">
        <v>577.75300000000004</v>
      </c>
      <c r="H1505" s="312">
        <v>569.65300000000002</v>
      </c>
      <c r="I1505" s="312">
        <v>8.1</v>
      </c>
      <c r="J1505" s="312">
        <v>0</v>
      </c>
      <c r="K1505" s="312">
        <v>0</v>
      </c>
      <c r="L1505" s="312">
        <v>0</v>
      </c>
      <c r="M1505" s="108">
        <v>0</v>
      </c>
      <c r="N1505" s="108">
        <v>0</v>
      </c>
      <c r="O1505" s="229" t="s">
        <v>2467</v>
      </c>
    </row>
    <row r="1506" spans="1:15" ht="45" x14ac:dyDescent="0.25">
      <c r="A1506" s="383"/>
      <c r="B1506" s="363"/>
      <c r="C1506" s="13" t="s">
        <v>2502</v>
      </c>
      <c r="D1506" s="29" t="s">
        <v>2463</v>
      </c>
      <c r="E1506" s="312">
        <v>225</v>
      </c>
      <c r="F1506" s="312">
        <v>0</v>
      </c>
      <c r="G1506" s="312">
        <v>225</v>
      </c>
      <c r="H1506" s="312">
        <v>225</v>
      </c>
      <c r="I1506" s="312">
        <v>0</v>
      </c>
      <c r="J1506" s="312">
        <v>0</v>
      </c>
      <c r="K1506" s="312">
        <v>0</v>
      </c>
      <c r="L1506" s="312">
        <v>0</v>
      </c>
      <c r="M1506" s="108">
        <v>0</v>
      </c>
      <c r="N1506" s="108">
        <v>0</v>
      </c>
      <c r="O1506" s="229" t="s">
        <v>2467</v>
      </c>
    </row>
    <row r="1507" spans="1:15" ht="45" x14ac:dyDescent="0.25">
      <c r="A1507" s="383"/>
      <c r="B1507" s="363"/>
      <c r="C1507" s="13" t="s">
        <v>2503</v>
      </c>
      <c r="D1507" s="29" t="s">
        <v>2463</v>
      </c>
      <c r="E1507" s="312">
        <v>251.55</v>
      </c>
      <c r="F1507" s="312">
        <v>0</v>
      </c>
      <c r="G1507" s="312">
        <f>H1507+I1507+J1507</f>
        <v>251.55</v>
      </c>
      <c r="H1507" s="312">
        <v>251.55</v>
      </c>
      <c r="I1507" s="312">
        <v>0</v>
      </c>
      <c r="J1507" s="312">
        <v>0</v>
      </c>
      <c r="K1507" s="312">
        <v>0</v>
      </c>
      <c r="L1507" s="312">
        <v>0</v>
      </c>
      <c r="M1507" s="108">
        <v>0</v>
      </c>
      <c r="N1507" s="108">
        <v>0</v>
      </c>
      <c r="O1507" s="229" t="s">
        <v>2467</v>
      </c>
    </row>
    <row r="1508" spans="1:15" ht="135" x14ac:dyDescent="0.25">
      <c r="A1508" s="383"/>
      <c r="B1508" s="363"/>
      <c r="C1508" s="13" t="s">
        <v>2471</v>
      </c>
      <c r="D1508" s="29" t="s">
        <v>2463</v>
      </c>
      <c r="E1508" s="312">
        <v>752.27</v>
      </c>
      <c r="F1508" s="312">
        <v>0</v>
      </c>
      <c r="G1508" s="312">
        <v>768.197</v>
      </c>
      <c r="H1508" s="312">
        <v>752.27</v>
      </c>
      <c r="I1508" s="312">
        <v>15.927</v>
      </c>
      <c r="J1508" s="312">
        <v>0</v>
      </c>
      <c r="K1508" s="312">
        <v>0</v>
      </c>
      <c r="L1508" s="312">
        <v>0</v>
      </c>
      <c r="M1508" s="108">
        <v>0</v>
      </c>
      <c r="N1508" s="108">
        <v>0</v>
      </c>
      <c r="O1508" s="229" t="s">
        <v>2467</v>
      </c>
    </row>
    <row r="1509" spans="1:15" ht="90" x14ac:dyDescent="0.25">
      <c r="A1509" s="383"/>
      <c r="B1509" s="363"/>
      <c r="C1509" s="13" t="s">
        <v>2472</v>
      </c>
      <c r="D1509" s="29" t="s">
        <v>2463</v>
      </c>
      <c r="E1509" s="312">
        <v>572.32100000000003</v>
      </c>
      <c r="F1509" s="312">
        <v>0</v>
      </c>
      <c r="G1509" s="312">
        <v>588.19899999999996</v>
      </c>
      <c r="H1509" s="312">
        <v>572.32100000000003</v>
      </c>
      <c r="I1509" s="312">
        <v>15.878</v>
      </c>
      <c r="J1509" s="312">
        <v>0</v>
      </c>
      <c r="K1509" s="312">
        <v>0</v>
      </c>
      <c r="L1509" s="312">
        <v>0</v>
      </c>
      <c r="M1509" s="108">
        <v>0</v>
      </c>
      <c r="N1509" s="108">
        <v>0</v>
      </c>
      <c r="O1509" s="229" t="s">
        <v>2467</v>
      </c>
    </row>
    <row r="1510" spans="1:15" ht="90" x14ac:dyDescent="0.25">
      <c r="A1510" s="383"/>
      <c r="B1510" s="363"/>
      <c r="C1510" s="13" t="s">
        <v>2473</v>
      </c>
      <c r="D1510" s="29" t="s">
        <v>2463</v>
      </c>
      <c r="E1510" s="312">
        <v>390.238</v>
      </c>
      <c r="F1510" s="312">
        <v>0</v>
      </c>
      <c r="G1510" s="312">
        <v>404.46300000000002</v>
      </c>
      <c r="H1510" s="312">
        <v>390.238</v>
      </c>
      <c r="I1510" s="312">
        <v>14.225</v>
      </c>
      <c r="J1510" s="312">
        <v>0</v>
      </c>
      <c r="K1510" s="312">
        <v>0</v>
      </c>
      <c r="L1510" s="312">
        <v>0</v>
      </c>
      <c r="M1510" s="108">
        <v>0</v>
      </c>
      <c r="N1510" s="108">
        <v>0</v>
      </c>
      <c r="O1510" s="229" t="s">
        <v>2467</v>
      </c>
    </row>
    <row r="1511" spans="1:15" ht="90" x14ac:dyDescent="0.25">
      <c r="A1511" s="383"/>
      <c r="B1511" s="363"/>
      <c r="C1511" s="13" t="s">
        <v>2474</v>
      </c>
      <c r="D1511" s="29" t="s">
        <v>2463</v>
      </c>
      <c r="E1511" s="312">
        <v>602.05100000000004</v>
      </c>
      <c r="F1511" s="312">
        <v>0</v>
      </c>
      <c r="G1511" s="312">
        <v>617.89099999999996</v>
      </c>
      <c r="H1511" s="312">
        <v>602.05100000000004</v>
      </c>
      <c r="I1511" s="312">
        <v>15.84</v>
      </c>
      <c r="J1511" s="312">
        <v>0</v>
      </c>
      <c r="K1511" s="312">
        <v>0</v>
      </c>
      <c r="L1511" s="312">
        <v>0</v>
      </c>
      <c r="M1511" s="108">
        <v>0</v>
      </c>
      <c r="N1511" s="108">
        <v>0</v>
      </c>
      <c r="O1511" s="229" t="s">
        <v>2467</v>
      </c>
    </row>
    <row r="1512" spans="1:15" ht="105.75" thickBot="1" x14ac:dyDescent="0.3">
      <c r="A1512" s="384"/>
      <c r="B1512" s="377"/>
      <c r="C1512" s="15" t="s">
        <v>2475</v>
      </c>
      <c r="D1512" s="18" t="s">
        <v>2463</v>
      </c>
      <c r="E1512" s="309">
        <v>512.32799999999997</v>
      </c>
      <c r="F1512" s="309">
        <v>0</v>
      </c>
      <c r="G1512" s="309">
        <v>538.46199999999999</v>
      </c>
      <c r="H1512" s="309">
        <v>512.32799999999997</v>
      </c>
      <c r="I1512" s="309">
        <v>26.134</v>
      </c>
      <c r="J1512" s="309">
        <v>0</v>
      </c>
      <c r="K1512" s="309">
        <v>0</v>
      </c>
      <c r="L1512" s="309">
        <v>0</v>
      </c>
      <c r="M1512" s="213">
        <v>0</v>
      </c>
      <c r="N1512" s="213">
        <v>0</v>
      </c>
      <c r="O1512" s="227" t="s">
        <v>2467</v>
      </c>
    </row>
    <row r="1513" spans="1:15" ht="75" x14ac:dyDescent="0.25">
      <c r="A1513" s="370" t="s">
        <v>2480</v>
      </c>
      <c r="B1513" s="366" t="s">
        <v>2674</v>
      </c>
      <c r="C1513" s="98" t="s">
        <v>2481</v>
      </c>
      <c r="D1513" s="57">
        <v>2019</v>
      </c>
      <c r="E1513" s="322">
        <v>1163.8989999999999</v>
      </c>
      <c r="F1513" s="322">
        <v>0</v>
      </c>
      <c r="G1513" s="322">
        <v>1163.8989999999999</v>
      </c>
      <c r="H1513" s="322">
        <v>1163.8989999999999</v>
      </c>
      <c r="I1513" s="322">
        <v>0</v>
      </c>
      <c r="J1513" s="322">
        <v>0</v>
      </c>
      <c r="K1513" s="322">
        <v>0</v>
      </c>
      <c r="L1513" s="322">
        <v>0</v>
      </c>
      <c r="M1513" s="291">
        <v>0</v>
      </c>
      <c r="N1513" s="291">
        <v>0</v>
      </c>
      <c r="O1513" s="234" t="s">
        <v>2482</v>
      </c>
    </row>
    <row r="1514" spans="1:15" ht="120" x14ac:dyDescent="0.25">
      <c r="A1514" s="375"/>
      <c r="B1514" s="363"/>
      <c r="C1514" s="13" t="s">
        <v>2483</v>
      </c>
      <c r="D1514" s="29">
        <v>2019</v>
      </c>
      <c r="E1514" s="312">
        <v>667.63800000000003</v>
      </c>
      <c r="F1514" s="312">
        <v>0</v>
      </c>
      <c r="G1514" s="312">
        <v>667.63800000000003</v>
      </c>
      <c r="H1514" s="312">
        <v>667.63800000000003</v>
      </c>
      <c r="I1514" s="312">
        <v>0</v>
      </c>
      <c r="J1514" s="312">
        <v>0</v>
      </c>
      <c r="K1514" s="312">
        <v>0</v>
      </c>
      <c r="L1514" s="312">
        <v>0</v>
      </c>
      <c r="M1514" s="108">
        <v>0</v>
      </c>
      <c r="N1514" s="108">
        <v>0</v>
      </c>
      <c r="O1514" s="229" t="s">
        <v>2482</v>
      </c>
    </row>
    <row r="1515" spans="1:15" ht="45" x14ac:dyDescent="0.25">
      <c r="A1515" s="375"/>
      <c r="B1515" s="363"/>
      <c r="C1515" s="13" t="s">
        <v>2484</v>
      </c>
      <c r="D1515" s="29">
        <v>2019</v>
      </c>
      <c r="E1515" s="312">
        <v>1500</v>
      </c>
      <c r="F1515" s="312">
        <v>0</v>
      </c>
      <c r="G1515" s="312">
        <v>1500</v>
      </c>
      <c r="H1515" s="312">
        <v>1500</v>
      </c>
      <c r="I1515" s="312">
        <v>0</v>
      </c>
      <c r="J1515" s="312">
        <v>0</v>
      </c>
      <c r="K1515" s="312">
        <v>0</v>
      </c>
      <c r="L1515" s="312">
        <v>0</v>
      </c>
      <c r="M1515" s="108">
        <v>0</v>
      </c>
      <c r="N1515" s="108">
        <v>0</v>
      </c>
      <c r="O1515" s="229" t="s">
        <v>2485</v>
      </c>
    </row>
    <row r="1516" spans="1:15" ht="45" x14ac:dyDescent="0.25">
      <c r="A1516" s="375"/>
      <c r="B1516" s="363"/>
      <c r="C1516" s="13" t="s">
        <v>2486</v>
      </c>
      <c r="D1516" s="29">
        <v>2019</v>
      </c>
      <c r="E1516" s="312">
        <v>500</v>
      </c>
      <c r="F1516" s="312">
        <v>0</v>
      </c>
      <c r="G1516" s="312">
        <v>500</v>
      </c>
      <c r="H1516" s="312">
        <v>500</v>
      </c>
      <c r="I1516" s="312">
        <v>0</v>
      </c>
      <c r="J1516" s="312">
        <v>0</v>
      </c>
      <c r="K1516" s="312">
        <v>0</v>
      </c>
      <c r="L1516" s="312">
        <v>0</v>
      </c>
      <c r="M1516" s="108">
        <v>0</v>
      </c>
      <c r="N1516" s="108">
        <v>0</v>
      </c>
      <c r="O1516" s="229" t="s">
        <v>2485</v>
      </c>
    </row>
    <row r="1517" spans="1:15" ht="30" x14ac:dyDescent="0.25">
      <c r="A1517" s="375"/>
      <c r="B1517" s="363"/>
      <c r="C1517" s="13" t="s">
        <v>2487</v>
      </c>
      <c r="D1517" s="29">
        <v>2019</v>
      </c>
      <c r="E1517" s="312">
        <v>300</v>
      </c>
      <c r="F1517" s="312">
        <v>0</v>
      </c>
      <c r="G1517" s="312">
        <v>300</v>
      </c>
      <c r="H1517" s="312">
        <v>300</v>
      </c>
      <c r="I1517" s="312">
        <v>0</v>
      </c>
      <c r="J1517" s="312">
        <v>0</v>
      </c>
      <c r="K1517" s="312">
        <v>0</v>
      </c>
      <c r="L1517" s="312">
        <v>0</v>
      </c>
      <c r="M1517" s="108">
        <v>0</v>
      </c>
      <c r="N1517" s="108">
        <v>0</v>
      </c>
      <c r="O1517" s="229" t="s">
        <v>2482</v>
      </c>
    </row>
    <row r="1518" spans="1:15" ht="30.75" thickBot="1" x14ac:dyDescent="0.3">
      <c r="A1518" s="371"/>
      <c r="B1518" s="372"/>
      <c r="C1518" s="38" t="s">
        <v>2488</v>
      </c>
      <c r="D1518" s="59">
        <v>2019</v>
      </c>
      <c r="E1518" s="314">
        <v>607.08299999999997</v>
      </c>
      <c r="F1518" s="314">
        <v>0</v>
      </c>
      <c r="G1518" s="314">
        <v>607.08299999999997</v>
      </c>
      <c r="H1518" s="314">
        <v>607.08299999999997</v>
      </c>
      <c r="I1518" s="314">
        <v>0</v>
      </c>
      <c r="J1518" s="314">
        <v>0</v>
      </c>
      <c r="K1518" s="314">
        <v>0</v>
      </c>
      <c r="L1518" s="314">
        <v>0</v>
      </c>
      <c r="M1518" s="292">
        <v>0</v>
      </c>
      <c r="N1518" s="292">
        <v>0</v>
      </c>
      <c r="O1518" s="233" t="s">
        <v>2482</v>
      </c>
    </row>
    <row r="1519" spans="1:15" ht="75.75" thickBot="1" x14ac:dyDescent="0.3">
      <c r="A1519" s="208" t="s">
        <v>2491</v>
      </c>
      <c r="B1519" s="1" t="s">
        <v>2674</v>
      </c>
      <c r="C1519" s="46" t="s">
        <v>2492</v>
      </c>
      <c r="D1519" s="80" t="s">
        <v>2463</v>
      </c>
      <c r="E1519" s="310">
        <v>8628</v>
      </c>
      <c r="F1519" s="310">
        <v>0</v>
      </c>
      <c r="G1519" s="310">
        <v>2000</v>
      </c>
      <c r="H1519" s="310">
        <v>2000</v>
      </c>
      <c r="I1519" s="310">
        <v>0</v>
      </c>
      <c r="J1519" s="310">
        <v>0</v>
      </c>
      <c r="K1519" s="310">
        <v>0</v>
      </c>
      <c r="L1519" s="310">
        <v>647.29999999999995</v>
      </c>
      <c r="M1519" s="293">
        <v>70</v>
      </c>
      <c r="N1519" s="293">
        <v>95</v>
      </c>
      <c r="O1519" s="228" t="s">
        <v>2493</v>
      </c>
    </row>
    <row r="1520" spans="1:15" ht="105" x14ac:dyDescent="0.25">
      <c r="A1520" s="382" t="s">
        <v>2494</v>
      </c>
      <c r="B1520" s="398" t="s">
        <v>2674</v>
      </c>
      <c r="C1520" s="98" t="s">
        <v>2497</v>
      </c>
      <c r="D1520" s="57">
        <v>2019</v>
      </c>
      <c r="E1520" s="322">
        <v>2917.482</v>
      </c>
      <c r="F1520" s="322">
        <v>0</v>
      </c>
      <c r="G1520" s="322">
        <v>3000</v>
      </c>
      <c r="H1520" s="322">
        <v>3000</v>
      </c>
      <c r="I1520" s="322">
        <v>0</v>
      </c>
      <c r="J1520" s="322">
        <v>0</v>
      </c>
      <c r="K1520" s="322">
        <v>0</v>
      </c>
      <c r="L1520" s="322">
        <v>0</v>
      </c>
      <c r="M1520" s="291">
        <v>0</v>
      </c>
      <c r="N1520" s="291">
        <v>0</v>
      </c>
      <c r="O1520" s="234" t="s">
        <v>2495</v>
      </c>
    </row>
    <row r="1521" spans="1:16" ht="75" x14ac:dyDescent="0.25">
      <c r="A1521" s="383"/>
      <c r="B1521" s="399"/>
      <c r="C1521" s="13" t="s">
        <v>2496</v>
      </c>
      <c r="D1521" s="29">
        <v>2019</v>
      </c>
      <c r="E1521" s="312">
        <v>2949.9769999999999</v>
      </c>
      <c r="F1521" s="312">
        <v>0</v>
      </c>
      <c r="G1521" s="312">
        <v>2850</v>
      </c>
      <c r="H1521" s="312">
        <v>2850</v>
      </c>
      <c r="I1521" s="312">
        <v>0</v>
      </c>
      <c r="J1521" s="312">
        <v>0</v>
      </c>
      <c r="K1521" s="312">
        <v>0</v>
      </c>
      <c r="L1521" s="312">
        <v>0</v>
      </c>
      <c r="M1521" s="108">
        <v>0</v>
      </c>
      <c r="N1521" s="108">
        <v>0</v>
      </c>
      <c r="O1521" s="229" t="s">
        <v>2495</v>
      </c>
    </row>
    <row r="1522" spans="1:16" ht="45.75" thickBot="1" x14ac:dyDescent="0.3">
      <c r="A1522" s="384"/>
      <c r="B1522" s="400"/>
      <c r="C1522" s="15" t="s">
        <v>2498</v>
      </c>
      <c r="D1522" s="18">
        <v>2019</v>
      </c>
      <c r="E1522" s="309">
        <v>1192.058</v>
      </c>
      <c r="F1522" s="309">
        <v>0</v>
      </c>
      <c r="G1522" s="309">
        <v>1053.8440000000001</v>
      </c>
      <c r="H1522" s="309">
        <v>1053.8440000000001</v>
      </c>
      <c r="I1522" s="309">
        <v>0</v>
      </c>
      <c r="J1522" s="309">
        <v>0</v>
      </c>
      <c r="K1522" s="309">
        <v>0</v>
      </c>
      <c r="L1522" s="309">
        <v>0</v>
      </c>
      <c r="M1522" s="213">
        <v>0</v>
      </c>
      <c r="N1522" s="213">
        <v>0</v>
      </c>
      <c r="O1522" s="227" t="s">
        <v>2499</v>
      </c>
    </row>
    <row r="1523" spans="1:16" ht="105.75" thickBot="1" x14ac:dyDescent="0.3">
      <c r="A1523" s="165" t="s">
        <v>2477</v>
      </c>
      <c r="B1523" s="148" t="s">
        <v>2632</v>
      </c>
      <c r="C1523" s="93" t="s">
        <v>2478</v>
      </c>
      <c r="D1523" s="84" t="s">
        <v>2479</v>
      </c>
      <c r="E1523" s="321">
        <v>1382.557</v>
      </c>
      <c r="F1523" s="321">
        <v>1382.557</v>
      </c>
      <c r="G1523" s="321">
        <v>1289.4570000000001</v>
      </c>
      <c r="H1523" s="321">
        <v>1251.9000000000001</v>
      </c>
      <c r="I1523" s="321">
        <v>37.557000000000002</v>
      </c>
      <c r="J1523" s="321">
        <v>0</v>
      </c>
      <c r="K1523" s="321">
        <v>0</v>
      </c>
      <c r="L1523" s="321">
        <v>0</v>
      </c>
      <c r="M1523" s="94">
        <v>0</v>
      </c>
      <c r="N1523" s="94">
        <v>0</v>
      </c>
      <c r="O1523" s="235" t="s">
        <v>2467</v>
      </c>
    </row>
    <row r="1524" spans="1:16" ht="90.75" thickBot="1" x14ac:dyDescent="0.3">
      <c r="A1524" s="208" t="s">
        <v>2476</v>
      </c>
      <c r="B1524" s="1" t="s">
        <v>2632</v>
      </c>
      <c r="C1524" s="46" t="s">
        <v>2504</v>
      </c>
      <c r="D1524" s="80" t="s">
        <v>2479</v>
      </c>
      <c r="E1524" s="310">
        <v>400</v>
      </c>
      <c r="F1524" s="310">
        <v>400</v>
      </c>
      <c r="G1524" s="310">
        <v>400</v>
      </c>
      <c r="H1524" s="310">
        <v>400</v>
      </c>
      <c r="I1524" s="324">
        <v>0</v>
      </c>
      <c r="J1524" s="324">
        <v>0</v>
      </c>
      <c r="K1524" s="324">
        <v>0</v>
      </c>
      <c r="L1524" s="324">
        <v>0</v>
      </c>
      <c r="M1524" s="294">
        <v>0</v>
      </c>
      <c r="N1524" s="294">
        <v>0</v>
      </c>
      <c r="O1524" s="228"/>
      <c r="P1524" s="209"/>
    </row>
    <row r="1525" spans="1:16" ht="105.75" customHeight="1" thickBot="1" x14ac:dyDescent="0.3">
      <c r="A1525" s="208" t="s">
        <v>2500</v>
      </c>
      <c r="B1525" s="1" t="s">
        <v>2632</v>
      </c>
      <c r="C1525" s="46" t="s">
        <v>2501</v>
      </c>
      <c r="D1525" s="80" t="s">
        <v>2452</v>
      </c>
      <c r="E1525" s="310">
        <v>2369</v>
      </c>
      <c r="F1525" s="310">
        <v>2369</v>
      </c>
      <c r="G1525" s="310">
        <v>2369</v>
      </c>
      <c r="H1525" s="310">
        <v>2300</v>
      </c>
      <c r="I1525" s="310">
        <v>69</v>
      </c>
      <c r="J1525" s="310">
        <v>0</v>
      </c>
      <c r="K1525" s="310">
        <v>0</v>
      </c>
      <c r="L1525" s="310">
        <v>0</v>
      </c>
      <c r="M1525" s="293">
        <v>0</v>
      </c>
      <c r="N1525" s="293">
        <v>0</v>
      </c>
      <c r="O1525" s="228"/>
      <c r="P1525" s="209"/>
    </row>
    <row r="1526" spans="1:16" ht="29.25" customHeight="1" x14ac:dyDescent="0.25">
      <c r="A1526" s="385" t="s">
        <v>364</v>
      </c>
      <c r="B1526" s="386"/>
      <c r="C1526" s="386"/>
      <c r="D1526" s="386"/>
      <c r="E1526" s="386"/>
      <c r="F1526" s="386"/>
      <c r="G1526" s="386"/>
      <c r="H1526" s="386"/>
      <c r="I1526" s="386"/>
      <c r="J1526" s="386"/>
      <c r="K1526" s="386"/>
      <c r="L1526" s="386"/>
      <c r="M1526" s="386"/>
      <c r="N1526" s="386"/>
      <c r="O1526" s="387"/>
      <c r="P1526" s="209"/>
    </row>
    <row r="1527" spans="1:16" ht="105" x14ac:dyDescent="0.25">
      <c r="A1527" s="391" t="s">
        <v>365</v>
      </c>
      <c r="B1527" s="366" t="s">
        <v>2674</v>
      </c>
      <c r="C1527" s="211" t="s">
        <v>366</v>
      </c>
      <c r="D1527" s="56">
        <v>2019</v>
      </c>
      <c r="E1527" s="320">
        <v>988.16200000000003</v>
      </c>
      <c r="F1527" s="322">
        <v>0</v>
      </c>
      <c r="G1527" s="322">
        <v>988.16200000000003</v>
      </c>
      <c r="H1527" s="320">
        <v>528.14599999999996</v>
      </c>
      <c r="I1527" s="320">
        <v>460.01600000000002</v>
      </c>
      <c r="J1527" s="320">
        <v>0</v>
      </c>
      <c r="K1527" s="320">
        <v>0</v>
      </c>
      <c r="L1527" s="320">
        <v>0</v>
      </c>
      <c r="M1527" s="56">
        <v>0</v>
      </c>
      <c r="N1527" s="56">
        <v>0</v>
      </c>
      <c r="O1527" s="234" t="s">
        <v>367</v>
      </c>
    </row>
    <row r="1528" spans="1:16" ht="120" x14ac:dyDescent="0.25">
      <c r="A1528" s="392"/>
      <c r="B1528" s="363"/>
      <c r="C1528" s="12" t="s">
        <v>368</v>
      </c>
      <c r="D1528" s="29">
        <v>2019</v>
      </c>
      <c r="E1528" s="306">
        <v>1580.9169999999999</v>
      </c>
      <c r="F1528" s="312">
        <v>0</v>
      </c>
      <c r="G1528" s="312">
        <v>1580.9169999999999</v>
      </c>
      <c r="H1528" s="306">
        <v>1471.854</v>
      </c>
      <c r="I1528" s="306">
        <v>109.063</v>
      </c>
      <c r="J1528" s="306">
        <v>0</v>
      </c>
      <c r="K1528" s="306">
        <v>0</v>
      </c>
      <c r="L1528" s="306">
        <v>0</v>
      </c>
      <c r="M1528" s="131">
        <v>0</v>
      </c>
      <c r="N1528" s="131">
        <v>0</v>
      </c>
      <c r="O1528" s="229" t="s">
        <v>367</v>
      </c>
    </row>
    <row r="1529" spans="1:16" ht="75.75" thickBot="1" x14ac:dyDescent="0.3">
      <c r="A1529" s="393"/>
      <c r="B1529" s="142" t="s">
        <v>2632</v>
      </c>
      <c r="C1529" s="49" t="s">
        <v>369</v>
      </c>
      <c r="D1529" s="18" t="s">
        <v>2452</v>
      </c>
      <c r="E1529" s="309">
        <v>385.68400000000003</v>
      </c>
      <c r="F1529" s="309">
        <v>76.683999999999997</v>
      </c>
      <c r="G1529" s="309">
        <v>76.683999999999997</v>
      </c>
      <c r="H1529" s="309">
        <v>74.382999999999996</v>
      </c>
      <c r="I1529" s="309">
        <v>2.3010000000000002</v>
      </c>
      <c r="J1529" s="309">
        <v>0</v>
      </c>
      <c r="K1529" s="309">
        <v>76.683999999999997</v>
      </c>
      <c r="L1529" s="309">
        <v>76.683999999999997</v>
      </c>
      <c r="M1529" s="18">
        <v>100</v>
      </c>
      <c r="N1529" s="18">
        <v>100</v>
      </c>
      <c r="O1529" s="231" t="s">
        <v>370</v>
      </c>
    </row>
    <row r="1530" spans="1:16" ht="105" x14ac:dyDescent="0.25">
      <c r="A1530" s="394" t="s">
        <v>371</v>
      </c>
      <c r="B1530" s="362" t="s">
        <v>2674</v>
      </c>
      <c r="C1530" s="16" t="s">
        <v>372</v>
      </c>
      <c r="D1530" s="141">
        <v>2019</v>
      </c>
      <c r="E1530" s="313">
        <v>1448.1759999999999</v>
      </c>
      <c r="F1530" s="308">
        <v>0</v>
      </c>
      <c r="G1530" s="308">
        <v>1448.1759999999999</v>
      </c>
      <c r="H1530" s="313">
        <v>1448.1759999999999</v>
      </c>
      <c r="I1530" s="308">
        <v>0</v>
      </c>
      <c r="J1530" s="313">
        <v>0</v>
      </c>
      <c r="K1530" s="313">
        <v>0</v>
      </c>
      <c r="L1530" s="313">
        <v>0</v>
      </c>
      <c r="M1530" s="141">
        <v>0</v>
      </c>
      <c r="N1530" s="141">
        <v>0</v>
      </c>
      <c r="O1530" s="226" t="s">
        <v>367</v>
      </c>
    </row>
    <row r="1531" spans="1:16" ht="75" x14ac:dyDescent="0.25">
      <c r="A1531" s="392"/>
      <c r="B1531" s="363"/>
      <c r="C1531" s="13" t="s">
        <v>373</v>
      </c>
      <c r="D1531" s="131">
        <v>2019</v>
      </c>
      <c r="E1531" s="306">
        <v>300</v>
      </c>
      <c r="F1531" s="312">
        <v>0</v>
      </c>
      <c r="G1531" s="312">
        <v>300</v>
      </c>
      <c r="H1531" s="306">
        <v>300</v>
      </c>
      <c r="I1531" s="306">
        <v>0</v>
      </c>
      <c r="J1531" s="306">
        <v>0</v>
      </c>
      <c r="K1531" s="306">
        <v>0</v>
      </c>
      <c r="L1531" s="306">
        <v>0</v>
      </c>
      <c r="M1531" s="131">
        <v>0</v>
      </c>
      <c r="N1531" s="131">
        <v>0</v>
      </c>
      <c r="O1531" s="229" t="s">
        <v>374</v>
      </c>
    </row>
    <row r="1532" spans="1:16" ht="150" x14ac:dyDescent="0.25">
      <c r="A1532" s="392"/>
      <c r="B1532" s="363"/>
      <c r="C1532" s="13" t="s">
        <v>375</v>
      </c>
      <c r="D1532" s="131">
        <v>2019</v>
      </c>
      <c r="E1532" s="306">
        <v>4320</v>
      </c>
      <c r="F1532" s="312">
        <v>0</v>
      </c>
      <c r="G1532" s="312">
        <v>4320</v>
      </c>
      <c r="H1532" s="306">
        <v>4320</v>
      </c>
      <c r="I1532" s="306">
        <v>0</v>
      </c>
      <c r="J1532" s="306">
        <v>0</v>
      </c>
      <c r="K1532" s="306">
        <v>0</v>
      </c>
      <c r="L1532" s="306">
        <v>0</v>
      </c>
      <c r="M1532" s="131">
        <v>0</v>
      </c>
      <c r="N1532" s="131">
        <v>0</v>
      </c>
      <c r="O1532" s="229" t="s">
        <v>367</v>
      </c>
    </row>
    <row r="1533" spans="1:16" ht="75" x14ac:dyDescent="0.25">
      <c r="A1533" s="392"/>
      <c r="B1533" s="363"/>
      <c r="C1533" s="13" t="s">
        <v>376</v>
      </c>
      <c r="D1533" s="131">
        <v>2019</v>
      </c>
      <c r="E1533" s="306">
        <v>500</v>
      </c>
      <c r="F1533" s="312">
        <v>0</v>
      </c>
      <c r="G1533" s="312">
        <v>500</v>
      </c>
      <c r="H1533" s="306">
        <v>500</v>
      </c>
      <c r="I1533" s="306">
        <v>0</v>
      </c>
      <c r="J1533" s="306">
        <v>0</v>
      </c>
      <c r="K1533" s="306">
        <v>0</v>
      </c>
      <c r="L1533" s="306">
        <v>0</v>
      </c>
      <c r="M1533" s="131">
        <v>0</v>
      </c>
      <c r="N1533" s="131">
        <v>0</v>
      </c>
      <c r="O1533" s="229" t="s">
        <v>374</v>
      </c>
    </row>
    <row r="1534" spans="1:16" ht="90" x14ac:dyDescent="0.25">
      <c r="A1534" s="392"/>
      <c r="B1534" s="363"/>
      <c r="C1534" s="13" t="s">
        <v>377</v>
      </c>
      <c r="D1534" s="131">
        <v>2019</v>
      </c>
      <c r="E1534" s="306">
        <v>700</v>
      </c>
      <c r="F1534" s="312">
        <v>0</v>
      </c>
      <c r="G1534" s="312">
        <v>700</v>
      </c>
      <c r="H1534" s="306">
        <v>700</v>
      </c>
      <c r="I1534" s="306">
        <v>0</v>
      </c>
      <c r="J1534" s="306">
        <v>0</v>
      </c>
      <c r="K1534" s="306">
        <v>0</v>
      </c>
      <c r="L1534" s="306">
        <v>0</v>
      </c>
      <c r="M1534" s="131">
        <v>0</v>
      </c>
      <c r="N1534" s="131">
        <v>0</v>
      </c>
      <c r="O1534" s="229" t="s">
        <v>374</v>
      </c>
    </row>
    <row r="1535" spans="1:16" ht="45" x14ac:dyDescent="0.25">
      <c r="A1535" s="392"/>
      <c r="B1535" s="363"/>
      <c r="C1535" s="13" t="s">
        <v>378</v>
      </c>
      <c r="D1535" s="131">
        <v>2019</v>
      </c>
      <c r="E1535" s="306">
        <v>185</v>
      </c>
      <c r="F1535" s="312">
        <v>0</v>
      </c>
      <c r="G1535" s="312">
        <v>185</v>
      </c>
      <c r="H1535" s="306">
        <v>185</v>
      </c>
      <c r="I1535" s="306">
        <v>0</v>
      </c>
      <c r="J1535" s="306">
        <v>0</v>
      </c>
      <c r="K1535" s="306">
        <v>0</v>
      </c>
      <c r="L1535" s="306">
        <v>0</v>
      </c>
      <c r="M1535" s="131">
        <v>0</v>
      </c>
      <c r="N1535" s="131">
        <v>0</v>
      </c>
      <c r="O1535" s="229" t="s">
        <v>374</v>
      </c>
    </row>
    <row r="1536" spans="1:16" ht="75" x14ac:dyDescent="0.25">
      <c r="A1536" s="392"/>
      <c r="B1536" s="363"/>
      <c r="C1536" s="13" t="s">
        <v>379</v>
      </c>
      <c r="D1536" s="131">
        <v>2019</v>
      </c>
      <c r="E1536" s="306">
        <v>300</v>
      </c>
      <c r="F1536" s="312">
        <v>0</v>
      </c>
      <c r="G1536" s="312">
        <v>300</v>
      </c>
      <c r="H1536" s="306">
        <v>300</v>
      </c>
      <c r="I1536" s="306">
        <v>0</v>
      </c>
      <c r="J1536" s="306">
        <v>0</v>
      </c>
      <c r="K1536" s="306">
        <v>0</v>
      </c>
      <c r="L1536" s="306">
        <v>0</v>
      </c>
      <c r="M1536" s="131">
        <v>0</v>
      </c>
      <c r="N1536" s="131">
        <v>0</v>
      </c>
      <c r="O1536" s="229" t="s">
        <v>374</v>
      </c>
    </row>
    <row r="1537" spans="1:15" ht="60" x14ac:dyDescent="0.25">
      <c r="A1537" s="392"/>
      <c r="B1537" s="363"/>
      <c r="C1537" s="13" t="s">
        <v>380</v>
      </c>
      <c r="D1537" s="131">
        <v>2019</v>
      </c>
      <c r="E1537" s="306">
        <v>300</v>
      </c>
      <c r="F1537" s="312">
        <v>0</v>
      </c>
      <c r="G1537" s="312">
        <v>300</v>
      </c>
      <c r="H1537" s="306">
        <v>300</v>
      </c>
      <c r="I1537" s="306">
        <v>0</v>
      </c>
      <c r="J1537" s="306">
        <v>0</v>
      </c>
      <c r="K1537" s="306">
        <v>0</v>
      </c>
      <c r="L1537" s="306">
        <v>0</v>
      </c>
      <c r="M1537" s="131">
        <v>0</v>
      </c>
      <c r="N1537" s="131">
        <v>0</v>
      </c>
      <c r="O1537" s="229" t="s">
        <v>374</v>
      </c>
    </row>
    <row r="1538" spans="1:15" ht="60" x14ac:dyDescent="0.25">
      <c r="A1538" s="392"/>
      <c r="B1538" s="363"/>
      <c r="C1538" s="13" t="s">
        <v>381</v>
      </c>
      <c r="D1538" s="131">
        <v>2019</v>
      </c>
      <c r="E1538" s="306">
        <v>300</v>
      </c>
      <c r="F1538" s="312">
        <v>0</v>
      </c>
      <c r="G1538" s="306">
        <v>300</v>
      </c>
      <c r="H1538" s="306">
        <v>300</v>
      </c>
      <c r="I1538" s="306">
        <v>0</v>
      </c>
      <c r="J1538" s="306">
        <v>0</v>
      </c>
      <c r="K1538" s="306">
        <v>0</v>
      </c>
      <c r="L1538" s="306">
        <v>0</v>
      </c>
      <c r="M1538" s="131">
        <v>0</v>
      </c>
      <c r="N1538" s="131">
        <v>0</v>
      </c>
      <c r="O1538" s="229" t="s">
        <v>374</v>
      </c>
    </row>
    <row r="1539" spans="1:15" ht="30" x14ac:dyDescent="0.25">
      <c r="A1539" s="392"/>
      <c r="B1539" s="363"/>
      <c r="C1539" s="13" t="s">
        <v>382</v>
      </c>
      <c r="D1539" s="131">
        <v>2019</v>
      </c>
      <c r="E1539" s="306">
        <v>185</v>
      </c>
      <c r="F1539" s="312"/>
      <c r="G1539" s="312">
        <v>185</v>
      </c>
      <c r="H1539" s="306">
        <v>185</v>
      </c>
      <c r="I1539" s="306">
        <v>0</v>
      </c>
      <c r="J1539" s="306">
        <v>0</v>
      </c>
      <c r="K1539" s="306">
        <v>0</v>
      </c>
      <c r="L1539" s="306">
        <v>0</v>
      </c>
      <c r="M1539" s="131">
        <v>0</v>
      </c>
      <c r="N1539" s="131">
        <v>0</v>
      </c>
      <c r="O1539" s="229" t="s">
        <v>374</v>
      </c>
    </row>
    <row r="1540" spans="1:15" ht="30" x14ac:dyDescent="0.25">
      <c r="A1540" s="392"/>
      <c r="B1540" s="363"/>
      <c r="C1540" s="13" t="s">
        <v>383</v>
      </c>
      <c r="D1540" s="131">
        <v>2019</v>
      </c>
      <c r="E1540" s="306">
        <v>185</v>
      </c>
      <c r="F1540" s="312">
        <v>0</v>
      </c>
      <c r="G1540" s="312">
        <v>185</v>
      </c>
      <c r="H1540" s="306">
        <v>185</v>
      </c>
      <c r="I1540" s="306">
        <v>0</v>
      </c>
      <c r="J1540" s="306">
        <v>0</v>
      </c>
      <c r="K1540" s="306">
        <v>0</v>
      </c>
      <c r="L1540" s="306">
        <v>0</v>
      </c>
      <c r="M1540" s="131">
        <v>0</v>
      </c>
      <c r="N1540" s="131">
        <v>0</v>
      </c>
      <c r="O1540" s="229" t="s">
        <v>374</v>
      </c>
    </row>
    <row r="1541" spans="1:15" ht="60" x14ac:dyDescent="0.25">
      <c r="A1541" s="392"/>
      <c r="B1541" s="363"/>
      <c r="C1541" s="13" t="s">
        <v>384</v>
      </c>
      <c r="D1541" s="131">
        <v>2019</v>
      </c>
      <c r="E1541" s="306">
        <v>1000</v>
      </c>
      <c r="F1541" s="312">
        <v>0</v>
      </c>
      <c r="G1541" s="312">
        <v>1000</v>
      </c>
      <c r="H1541" s="306">
        <v>1000</v>
      </c>
      <c r="I1541" s="306">
        <v>0</v>
      </c>
      <c r="J1541" s="306">
        <v>0</v>
      </c>
      <c r="K1541" s="306">
        <v>0</v>
      </c>
      <c r="L1541" s="306">
        <v>0</v>
      </c>
      <c r="M1541" s="131">
        <v>0</v>
      </c>
      <c r="N1541" s="131">
        <v>0</v>
      </c>
      <c r="O1541" s="229" t="s">
        <v>374</v>
      </c>
    </row>
    <row r="1542" spans="1:15" ht="75" x14ac:dyDescent="0.25">
      <c r="A1542" s="392"/>
      <c r="B1542" s="363"/>
      <c r="C1542" s="13" t="s">
        <v>385</v>
      </c>
      <c r="D1542" s="131">
        <v>2019</v>
      </c>
      <c r="E1542" s="306">
        <v>1050</v>
      </c>
      <c r="F1542" s="312">
        <v>0</v>
      </c>
      <c r="G1542" s="312">
        <v>1050</v>
      </c>
      <c r="H1542" s="306">
        <v>1050</v>
      </c>
      <c r="I1542" s="306">
        <v>0</v>
      </c>
      <c r="J1542" s="306">
        <v>0</v>
      </c>
      <c r="K1542" s="306">
        <v>0</v>
      </c>
      <c r="L1542" s="306">
        <v>0</v>
      </c>
      <c r="M1542" s="131">
        <v>0</v>
      </c>
      <c r="N1542" s="131">
        <v>0</v>
      </c>
      <c r="O1542" s="229" t="s">
        <v>374</v>
      </c>
    </row>
    <row r="1543" spans="1:15" ht="60" x14ac:dyDescent="0.25">
      <c r="A1543" s="392"/>
      <c r="B1543" s="363"/>
      <c r="C1543" s="13" t="s">
        <v>386</v>
      </c>
      <c r="D1543" s="131">
        <v>2019</v>
      </c>
      <c r="E1543" s="306">
        <v>80</v>
      </c>
      <c r="F1543" s="312">
        <v>0</v>
      </c>
      <c r="G1543" s="312">
        <v>80</v>
      </c>
      <c r="H1543" s="306">
        <v>80</v>
      </c>
      <c r="I1543" s="306">
        <v>0</v>
      </c>
      <c r="J1543" s="306">
        <v>0</v>
      </c>
      <c r="K1543" s="306">
        <v>0</v>
      </c>
      <c r="L1543" s="306">
        <v>0</v>
      </c>
      <c r="M1543" s="131">
        <v>0</v>
      </c>
      <c r="N1543" s="131">
        <v>0</v>
      </c>
      <c r="O1543" s="229" t="s">
        <v>374</v>
      </c>
    </row>
    <row r="1544" spans="1:15" ht="75" x14ac:dyDescent="0.25">
      <c r="A1544" s="392"/>
      <c r="B1544" s="363"/>
      <c r="C1544" s="13" t="s">
        <v>387</v>
      </c>
      <c r="D1544" s="131">
        <v>2019</v>
      </c>
      <c r="E1544" s="306">
        <v>135</v>
      </c>
      <c r="F1544" s="312">
        <v>0</v>
      </c>
      <c r="G1544" s="312">
        <v>135</v>
      </c>
      <c r="H1544" s="306">
        <v>135</v>
      </c>
      <c r="I1544" s="306">
        <v>0</v>
      </c>
      <c r="J1544" s="306">
        <v>0</v>
      </c>
      <c r="K1544" s="306">
        <v>0</v>
      </c>
      <c r="L1544" s="306">
        <v>38.667000000000002</v>
      </c>
      <c r="M1544" s="131">
        <v>29</v>
      </c>
      <c r="N1544" s="131">
        <v>29</v>
      </c>
      <c r="O1544" s="229" t="s">
        <v>388</v>
      </c>
    </row>
    <row r="1545" spans="1:15" ht="45" x14ac:dyDescent="0.25">
      <c r="A1545" s="392"/>
      <c r="B1545" s="363"/>
      <c r="C1545" s="13" t="s">
        <v>389</v>
      </c>
      <c r="D1545" s="131">
        <v>2019</v>
      </c>
      <c r="E1545" s="306">
        <v>736.72199999999998</v>
      </c>
      <c r="F1545" s="312">
        <v>0</v>
      </c>
      <c r="G1545" s="312">
        <v>736.72199999999998</v>
      </c>
      <c r="H1545" s="306">
        <v>736.72199999999998</v>
      </c>
      <c r="I1545" s="306">
        <v>0</v>
      </c>
      <c r="J1545" s="306">
        <v>0</v>
      </c>
      <c r="K1545" s="306">
        <v>0</v>
      </c>
      <c r="L1545" s="306">
        <v>0</v>
      </c>
      <c r="M1545" s="131">
        <v>0</v>
      </c>
      <c r="N1545" s="131">
        <v>0</v>
      </c>
      <c r="O1545" s="229" t="s">
        <v>374</v>
      </c>
    </row>
    <row r="1546" spans="1:15" ht="60" x14ac:dyDescent="0.25">
      <c r="A1546" s="392"/>
      <c r="B1546" s="363"/>
      <c r="C1546" s="13" t="s">
        <v>390</v>
      </c>
      <c r="D1546" s="131">
        <v>2019</v>
      </c>
      <c r="E1546" s="306">
        <v>305.577</v>
      </c>
      <c r="F1546" s="312">
        <v>0</v>
      </c>
      <c r="G1546" s="312">
        <v>305.577</v>
      </c>
      <c r="H1546" s="306">
        <v>305.577</v>
      </c>
      <c r="I1546" s="306">
        <v>0</v>
      </c>
      <c r="J1546" s="306">
        <v>0</v>
      </c>
      <c r="K1546" s="306">
        <v>0</v>
      </c>
      <c r="L1546" s="306">
        <v>0</v>
      </c>
      <c r="M1546" s="131">
        <v>0</v>
      </c>
      <c r="N1546" s="131">
        <v>0</v>
      </c>
      <c r="O1546" s="229" t="s">
        <v>374</v>
      </c>
    </row>
    <row r="1547" spans="1:15" ht="60" x14ac:dyDescent="0.25">
      <c r="A1547" s="392"/>
      <c r="B1547" s="363"/>
      <c r="C1547" s="13" t="s">
        <v>391</v>
      </c>
      <c r="D1547" s="131">
        <v>2019</v>
      </c>
      <c r="E1547" s="306">
        <v>349.37</v>
      </c>
      <c r="F1547" s="312">
        <v>0</v>
      </c>
      <c r="G1547" s="312">
        <v>349.37</v>
      </c>
      <c r="H1547" s="306">
        <v>349.37</v>
      </c>
      <c r="I1547" s="306">
        <v>0</v>
      </c>
      <c r="J1547" s="306">
        <v>0</v>
      </c>
      <c r="K1547" s="306">
        <v>0</v>
      </c>
      <c r="L1547" s="306">
        <v>0</v>
      </c>
      <c r="M1547" s="131">
        <v>0</v>
      </c>
      <c r="N1547" s="131">
        <v>0</v>
      </c>
      <c r="O1547" s="229" t="s">
        <v>374</v>
      </c>
    </row>
    <row r="1548" spans="1:15" ht="60" x14ac:dyDescent="0.25">
      <c r="A1548" s="392"/>
      <c r="B1548" s="363"/>
      <c r="C1548" s="13" t="s">
        <v>392</v>
      </c>
      <c r="D1548" s="131">
        <v>2019</v>
      </c>
      <c r="E1548" s="306">
        <v>576.52800000000002</v>
      </c>
      <c r="F1548" s="312">
        <v>0</v>
      </c>
      <c r="G1548" s="312">
        <v>576.52800000000002</v>
      </c>
      <c r="H1548" s="306">
        <v>576.52800000000002</v>
      </c>
      <c r="I1548" s="306">
        <v>0</v>
      </c>
      <c r="J1548" s="306">
        <v>0</v>
      </c>
      <c r="K1548" s="306">
        <v>0</v>
      </c>
      <c r="L1548" s="306">
        <v>0</v>
      </c>
      <c r="M1548" s="131">
        <v>0</v>
      </c>
      <c r="N1548" s="131">
        <v>0</v>
      </c>
      <c r="O1548" s="229" t="s">
        <v>374</v>
      </c>
    </row>
    <row r="1549" spans="1:15" ht="60" x14ac:dyDescent="0.25">
      <c r="A1549" s="392"/>
      <c r="B1549" s="363"/>
      <c r="C1549" s="13" t="s">
        <v>393</v>
      </c>
      <c r="D1549" s="131">
        <v>2019</v>
      </c>
      <c r="E1549" s="306">
        <v>155.28700000000001</v>
      </c>
      <c r="F1549" s="312">
        <v>0</v>
      </c>
      <c r="G1549" s="312">
        <v>155.28700000000001</v>
      </c>
      <c r="H1549" s="306">
        <v>155.28700000000001</v>
      </c>
      <c r="I1549" s="306">
        <v>0</v>
      </c>
      <c r="J1549" s="306">
        <v>0</v>
      </c>
      <c r="K1549" s="306">
        <v>0</v>
      </c>
      <c r="L1549" s="306">
        <v>141.376</v>
      </c>
      <c r="M1549" s="131">
        <v>91</v>
      </c>
      <c r="N1549" s="131">
        <v>91</v>
      </c>
      <c r="O1549" s="229" t="s">
        <v>388</v>
      </c>
    </row>
    <row r="1550" spans="1:15" ht="75" x14ac:dyDescent="0.25">
      <c r="A1550" s="392"/>
      <c r="B1550" s="363"/>
      <c r="C1550" s="13" t="s">
        <v>394</v>
      </c>
      <c r="D1550" s="131">
        <v>2019</v>
      </c>
      <c r="E1550" s="306">
        <v>740.67200000000003</v>
      </c>
      <c r="F1550" s="312">
        <v>0</v>
      </c>
      <c r="G1550" s="312">
        <v>740.67200000000003</v>
      </c>
      <c r="H1550" s="306">
        <v>740.67200000000003</v>
      </c>
      <c r="I1550" s="306">
        <v>0</v>
      </c>
      <c r="J1550" s="306">
        <v>0</v>
      </c>
      <c r="K1550" s="306">
        <v>0</v>
      </c>
      <c r="L1550" s="306">
        <v>0</v>
      </c>
      <c r="M1550" s="131">
        <v>0</v>
      </c>
      <c r="N1550" s="131">
        <v>0</v>
      </c>
      <c r="O1550" s="229" t="s">
        <v>374</v>
      </c>
    </row>
    <row r="1551" spans="1:15" ht="60" x14ac:dyDescent="0.25">
      <c r="A1551" s="392"/>
      <c r="B1551" s="363"/>
      <c r="C1551" s="13" t="s">
        <v>395</v>
      </c>
      <c r="D1551" s="131">
        <v>2019</v>
      </c>
      <c r="E1551" s="306">
        <v>2688.35</v>
      </c>
      <c r="F1551" s="312">
        <v>0</v>
      </c>
      <c r="G1551" s="312">
        <v>2688.35</v>
      </c>
      <c r="H1551" s="306">
        <v>2688.35</v>
      </c>
      <c r="I1551" s="306">
        <v>0</v>
      </c>
      <c r="J1551" s="306">
        <v>0</v>
      </c>
      <c r="K1551" s="306">
        <v>0</v>
      </c>
      <c r="L1551" s="306">
        <v>0</v>
      </c>
      <c r="M1551" s="131">
        <v>0</v>
      </c>
      <c r="N1551" s="131">
        <v>0</v>
      </c>
      <c r="O1551" s="229" t="s">
        <v>367</v>
      </c>
    </row>
    <row r="1552" spans="1:15" ht="60" x14ac:dyDescent="0.25">
      <c r="A1552" s="392"/>
      <c r="B1552" s="363"/>
      <c r="C1552" s="13" t="s">
        <v>396</v>
      </c>
      <c r="D1552" s="131">
        <v>2019</v>
      </c>
      <c r="E1552" s="306">
        <v>514.96199999999999</v>
      </c>
      <c r="F1552" s="312">
        <v>0</v>
      </c>
      <c r="G1552" s="312">
        <v>514.96199999999999</v>
      </c>
      <c r="H1552" s="306">
        <v>514.96199999999999</v>
      </c>
      <c r="I1552" s="306">
        <v>0</v>
      </c>
      <c r="J1552" s="306">
        <v>0</v>
      </c>
      <c r="K1552" s="306">
        <v>0</v>
      </c>
      <c r="L1552" s="306">
        <v>0</v>
      </c>
      <c r="M1552" s="131">
        <v>0</v>
      </c>
      <c r="N1552" s="131">
        <v>0</v>
      </c>
      <c r="O1552" s="229" t="s">
        <v>374</v>
      </c>
    </row>
    <row r="1553" spans="1:15" ht="90" x14ac:dyDescent="0.25">
      <c r="A1553" s="392"/>
      <c r="B1553" s="363"/>
      <c r="C1553" s="13" t="s">
        <v>397</v>
      </c>
      <c r="D1553" s="131">
        <v>2019</v>
      </c>
      <c r="E1553" s="306">
        <v>120.19499999999999</v>
      </c>
      <c r="F1553" s="312">
        <v>0</v>
      </c>
      <c r="G1553" s="312">
        <v>120.19499999999999</v>
      </c>
      <c r="H1553" s="306">
        <v>120.19499999999999</v>
      </c>
      <c r="I1553" s="306">
        <v>0</v>
      </c>
      <c r="J1553" s="306">
        <v>0</v>
      </c>
      <c r="K1553" s="306">
        <v>0</v>
      </c>
      <c r="L1553" s="306">
        <v>92.275999999999996</v>
      </c>
      <c r="M1553" s="131">
        <v>77</v>
      </c>
      <c r="N1553" s="131">
        <v>77</v>
      </c>
      <c r="O1553" s="229" t="s">
        <v>388</v>
      </c>
    </row>
    <row r="1554" spans="1:15" ht="60" x14ac:dyDescent="0.25">
      <c r="A1554" s="392"/>
      <c r="B1554" s="363"/>
      <c r="C1554" s="13" t="s">
        <v>398</v>
      </c>
      <c r="D1554" s="131">
        <v>2019</v>
      </c>
      <c r="E1554" s="306">
        <v>480.73700000000002</v>
      </c>
      <c r="F1554" s="312">
        <v>0</v>
      </c>
      <c r="G1554" s="312">
        <v>480.73700000000002</v>
      </c>
      <c r="H1554" s="306">
        <v>480.73700000000002</v>
      </c>
      <c r="I1554" s="306">
        <v>0</v>
      </c>
      <c r="J1554" s="306">
        <v>0</v>
      </c>
      <c r="K1554" s="306">
        <v>0</v>
      </c>
      <c r="L1554" s="306">
        <v>0</v>
      </c>
      <c r="M1554" s="131">
        <v>0</v>
      </c>
      <c r="N1554" s="131">
        <v>0</v>
      </c>
      <c r="O1554" s="229" t="s">
        <v>374</v>
      </c>
    </row>
    <row r="1555" spans="1:15" ht="75" x14ac:dyDescent="0.25">
      <c r="A1555" s="392"/>
      <c r="B1555" s="363"/>
      <c r="C1555" s="13" t="s">
        <v>399</v>
      </c>
      <c r="D1555" s="131">
        <v>2019</v>
      </c>
      <c r="E1555" s="306">
        <v>254.602</v>
      </c>
      <c r="F1555" s="312">
        <v>0</v>
      </c>
      <c r="G1555" s="312">
        <v>254.602</v>
      </c>
      <c r="H1555" s="306">
        <v>254.602</v>
      </c>
      <c r="I1555" s="306">
        <v>0</v>
      </c>
      <c r="J1555" s="306">
        <v>0</v>
      </c>
      <c r="K1555" s="306">
        <v>0</v>
      </c>
      <c r="L1555" s="306">
        <v>253.98</v>
      </c>
      <c r="M1555" s="131">
        <v>97</v>
      </c>
      <c r="N1555" s="131">
        <v>97</v>
      </c>
      <c r="O1555" s="229" t="s">
        <v>388</v>
      </c>
    </row>
    <row r="1556" spans="1:15" ht="75" x14ac:dyDescent="0.25">
      <c r="A1556" s="392"/>
      <c r="B1556" s="363"/>
      <c r="C1556" s="13" t="s">
        <v>400</v>
      </c>
      <c r="D1556" s="131">
        <v>2019</v>
      </c>
      <c r="E1556" s="306">
        <v>572.67999999999995</v>
      </c>
      <c r="F1556" s="312">
        <v>0</v>
      </c>
      <c r="G1556" s="312">
        <v>572.67999999999995</v>
      </c>
      <c r="H1556" s="306">
        <v>572.67999999999995</v>
      </c>
      <c r="I1556" s="306">
        <v>0</v>
      </c>
      <c r="J1556" s="306">
        <v>0</v>
      </c>
      <c r="K1556" s="306">
        <v>0</v>
      </c>
      <c r="L1556" s="306">
        <v>0</v>
      </c>
      <c r="M1556" s="131">
        <v>0</v>
      </c>
      <c r="N1556" s="131">
        <v>0</v>
      </c>
      <c r="O1556" s="229" t="s">
        <v>374</v>
      </c>
    </row>
    <row r="1557" spans="1:15" ht="90" x14ac:dyDescent="0.25">
      <c r="A1557" s="392"/>
      <c r="B1557" s="363"/>
      <c r="C1557" s="13" t="s">
        <v>401</v>
      </c>
      <c r="D1557" s="131">
        <v>2019</v>
      </c>
      <c r="E1557" s="306">
        <v>699.89200000000005</v>
      </c>
      <c r="F1557" s="312">
        <v>0</v>
      </c>
      <c r="G1557" s="312">
        <v>699.89200000000005</v>
      </c>
      <c r="H1557" s="306">
        <v>699.89200000000005</v>
      </c>
      <c r="I1557" s="306">
        <v>0</v>
      </c>
      <c r="J1557" s="306">
        <v>0</v>
      </c>
      <c r="K1557" s="306">
        <v>0</v>
      </c>
      <c r="L1557" s="306">
        <v>41.875999999999998</v>
      </c>
      <c r="M1557" s="131">
        <v>6</v>
      </c>
      <c r="N1557" s="131">
        <v>6</v>
      </c>
      <c r="O1557" s="229" t="s">
        <v>388</v>
      </c>
    </row>
    <row r="1558" spans="1:15" ht="60" x14ac:dyDescent="0.25">
      <c r="A1558" s="392"/>
      <c r="B1558" s="363"/>
      <c r="C1558" s="13" t="s">
        <v>402</v>
      </c>
      <c r="D1558" s="131">
        <v>2019</v>
      </c>
      <c r="E1558" s="306">
        <v>689.06700000000001</v>
      </c>
      <c r="F1558" s="312">
        <v>0</v>
      </c>
      <c r="G1558" s="312">
        <v>689.06700000000001</v>
      </c>
      <c r="H1558" s="306">
        <v>689.06700000000001</v>
      </c>
      <c r="I1558" s="306">
        <v>0</v>
      </c>
      <c r="J1558" s="306">
        <v>0</v>
      </c>
      <c r="K1558" s="306">
        <v>0</v>
      </c>
      <c r="L1558" s="306">
        <v>557.28499999999997</v>
      </c>
      <c r="M1558" s="131">
        <v>81</v>
      </c>
      <c r="N1558" s="131">
        <v>81</v>
      </c>
      <c r="O1558" s="229" t="s">
        <v>388</v>
      </c>
    </row>
    <row r="1559" spans="1:15" ht="30" x14ac:dyDescent="0.25">
      <c r="A1559" s="392"/>
      <c r="B1559" s="363"/>
      <c r="C1559" s="13" t="s">
        <v>403</v>
      </c>
      <c r="D1559" s="131">
        <v>2019</v>
      </c>
      <c r="E1559" s="306">
        <v>388.245</v>
      </c>
      <c r="F1559" s="312">
        <v>0</v>
      </c>
      <c r="G1559" s="312">
        <v>388.245</v>
      </c>
      <c r="H1559" s="306">
        <v>388.245</v>
      </c>
      <c r="I1559" s="306">
        <v>0</v>
      </c>
      <c r="J1559" s="306">
        <v>0</v>
      </c>
      <c r="K1559" s="306">
        <v>0</v>
      </c>
      <c r="L1559" s="306">
        <v>0</v>
      </c>
      <c r="M1559" s="131">
        <v>0</v>
      </c>
      <c r="N1559" s="131">
        <v>0</v>
      </c>
      <c r="O1559" s="229" t="s">
        <v>374</v>
      </c>
    </row>
    <row r="1560" spans="1:15" ht="60.75" thickBot="1" x14ac:dyDescent="0.3">
      <c r="A1560" s="393"/>
      <c r="B1560" s="142" t="s">
        <v>2632</v>
      </c>
      <c r="C1560" s="49" t="s">
        <v>404</v>
      </c>
      <c r="D1560" s="18" t="s">
        <v>2479</v>
      </c>
      <c r="E1560" s="309">
        <v>10000</v>
      </c>
      <c r="F1560" s="309">
        <v>1457.876</v>
      </c>
      <c r="G1560" s="309">
        <v>1457.876</v>
      </c>
      <c r="H1560" s="309">
        <v>1457.876</v>
      </c>
      <c r="I1560" s="309">
        <v>0</v>
      </c>
      <c r="J1560" s="309">
        <v>0</v>
      </c>
      <c r="K1560" s="309">
        <v>1457.876</v>
      </c>
      <c r="L1560" s="309">
        <v>1457.876</v>
      </c>
      <c r="M1560" s="18">
        <v>100</v>
      </c>
      <c r="N1560" s="18">
        <v>100</v>
      </c>
      <c r="O1560" s="231" t="s">
        <v>370</v>
      </c>
    </row>
    <row r="1561" spans="1:15" ht="60" x14ac:dyDescent="0.25">
      <c r="A1561" s="394" t="s">
        <v>405</v>
      </c>
      <c r="B1561" s="362" t="s">
        <v>2674</v>
      </c>
      <c r="C1561" s="16" t="s">
        <v>406</v>
      </c>
      <c r="D1561" s="141">
        <v>2019</v>
      </c>
      <c r="E1561" s="308">
        <v>1466.3579999999999</v>
      </c>
      <c r="F1561" s="308">
        <v>0</v>
      </c>
      <c r="G1561" s="308">
        <v>1466.3579999999999</v>
      </c>
      <c r="H1561" s="308">
        <v>1466.3579999999999</v>
      </c>
      <c r="I1561" s="313">
        <v>0</v>
      </c>
      <c r="J1561" s="313">
        <v>0</v>
      </c>
      <c r="K1561" s="313">
        <v>0</v>
      </c>
      <c r="L1561" s="313">
        <v>733.17899999999997</v>
      </c>
      <c r="M1561" s="116">
        <v>50</v>
      </c>
      <c r="N1561" s="116">
        <v>50</v>
      </c>
      <c r="O1561" s="226" t="s">
        <v>388</v>
      </c>
    </row>
    <row r="1562" spans="1:15" ht="60" x14ac:dyDescent="0.25">
      <c r="A1562" s="392"/>
      <c r="B1562" s="363"/>
      <c r="C1562" s="13" t="s">
        <v>407</v>
      </c>
      <c r="D1562" s="131">
        <v>2019</v>
      </c>
      <c r="E1562" s="306">
        <v>3883.038</v>
      </c>
      <c r="F1562" s="312">
        <v>0</v>
      </c>
      <c r="G1562" s="312">
        <v>3883.038</v>
      </c>
      <c r="H1562" s="306">
        <v>3883.038</v>
      </c>
      <c r="I1562" s="306">
        <v>0</v>
      </c>
      <c r="J1562" s="306">
        <v>0</v>
      </c>
      <c r="K1562" s="306">
        <v>0</v>
      </c>
      <c r="L1562" s="306">
        <v>0</v>
      </c>
      <c r="M1562" s="131">
        <v>0</v>
      </c>
      <c r="N1562" s="131">
        <v>0</v>
      </c>
      <c r="O1562" s="229" t="s">
        <v>408</v>
      </c>
    </row>
    <row r="1563" spans="1:15" ht="315" x14ac:dyDescent="0.25">
      <c r="A1563" s="392"/>
      <c r="B1563" s="363"/>
      <c r="C1563" s="13" t="s">
        <v>0</v>
      </c>
      <c r="D1563" s="131">
        <v>2019</v>
      </c>
      <c r="E1563" s="312">
        <v>295.995</v>
      </c>
      <c r="F1563" s="312">
        <v>0</v>
      </c>
      <c r="G1563" s="312">
        <v>295.995</v>
      </c>
      <c r="H1563" s="306">
        <v>295.995</v>
      </c>
      <c r="I1563" s="306">
        <v>0</v>
      </c>
      <c r="J1563" s="306">
        <v>0</v>
      </c>
      <c r="K1563" s="306">
        <v>0</v>
      </c>
      <c r="L1563" s="312">
        <v>200.24799999999999</v>
      </c>
      <c r="M1563" s="131">
        <v>67</v>
      </c>
      <c r="N1563" s="131">
        <v>67</v>
      </c>
      <c r="O1563" s="229" t="s">
        <v>374</v>
      </c>
    </row>
    <row r="1564" spans="1:15" ht="330" x14ac:dyDescent="0.25">
      <c r="A1564" s="392"/>
      <c r="B1564" s="363"/>
      <c r="C1564" s="13" t="s">
        <v>1</v>
      </c>
      <c r="D1564" s="131">
        <v>2019</v>
      </c>
      <c r="E1564" s="312">
        <v>304.40199999999999</v>
      </c>
      <c r="F1564" s="306">
        <v>0</v>
      </c>
      <c r="G1564" s="312">
        <v>304.40199999999999</v>
      </c>
      <c r="H1564" s="306">
        <v>304.40199999999999</v>
      </c>
      <c r="I1564" s="306">
        <v>0</v>
      </c>
      <c r="J1564" s="306">
        <v>0</v>
      </c>
      <c r="K1564" s="306">
        <v>0</v>
      </c>
      <c r="L1564" s="306">
        <v>249.49600000000001</v>
      </c>
      <c r="M1564" s="131">
        <v>82</v>
      </c>
      <c r="N1564" s="131">
        <v>82</v>
      </c>
      <c r="O1564" s="229" t="s">
        <v>374</v>
      </c>
    </row>
    <row r="1565" spans="1:15" ht="75" x14ac:dyDescent="0.25">
      <c r="A1565" s="392"/>
      <c r="B1565" s="363"/>
      <c r="C1565" s="13" t="s">
        <v>2</v>
      </c>
      <c r="D1565" s="131">
        <v>2019</v>
      </c>
      <c r="E1565" s="312">
        <v>1594.7650000000001</v>
      </c>
      <c r="F1565" s="312">
        <v>0</v>
      </c>
      <c r="G1565" s="312">
        <v>770.37</v>
      </c>
      <c r="H1565" s="306">
        <v>770.37</v>
      </c>
      <c r="I1565" s="306">
        <v>0</v>
      </c>
      <c r="J1565" s="306">
        <v>0</v>
      </c>
      <c r="K1565" s="306">
        <v>0</v>
      </c>
      <c r="L1565" s="306">
        <v>770.37</v>
      </c>
      <c r="M1565" s="131">
        <v>100</v>
      </c>
      <c r="N1565" s="131">
        <v>100</v>
      </c>
      <c r="O1565" s="229" t="s">
        <v>388</v>
      </c>
    </row>
    <row r="1566" spans="1:15" ht="75.75" thickBot="1" x14ac:dyDescent="0.3">
      <c r="A1566" s="393"/>
      <c r="B1566" s="377"/>
      <c r="C1566" s="15" t="s">
        <v>3</v>
      </c>
      <c r="D1566" s="132">
        <v>2019</v>
      </c>
      <c r="E1566" s="309">
        <v>1538.93</v>
      </c>
      <c r="F1566" s="309">
        <v>0</v>
      </c>
      <c r="G1566" s="309">
        <v>1471.079</v>
      </c>
      <c r="H1566" s="307">
        <v>1471.079</v>
      </c>
      <c r="I1566" s="307">
        <v>0</v>
      </c>
      <c r="J1566" s="307">
        <v>0</v>
      </c>
      <c r="K1566" s="307">
        <v>0</v>
      </c>
      <c r="L1566" s="307">
        <v>1471.079</v>
      </c>
      <c r="M1566" s="132">
        <v>100</v>
      </c>
      <c r="N1566" s="132">
        <v>100</v>
      </c>
      <c r="O1566" s="227" t="s">
        <v>388</v>
      </c>
    </row>
    <row r="1567" spans="1:15" ht="165.75" thickBot="1" x14ac:dyDescent="0.3">
      <c r="A1567" s="152" t="s">
        <v>4</v>
      </c>
      <c r="B1567" s="1" t="s">
        <v>2674</v>
      </c>
      <c r="C1567" s="46" t="s">
        <v>5</v>
      </c>
      <c r="D1567" s="11" t="s">
        <v>2463</v>
      </c>
      <c r="E1567" s="310">
        <v>1445.8</v>
      </c>
      <c r="F1567" s="310">
        <v>0</v>
      </c>
      <c r="G1567" s="324">
        <v>315</v>
      </c>
      <c r="H1567" s="324">
        <v>315</v>
      </c>
      <c r="I1567" s="324">
        <v>0</v>
      </c>
      <c r="J1567" s="324">
        <v>0</v>
      </c>
      <c r="K1567" s="324">
        <v>0</v>
      </c>
      <c r="L1567" s="324">
        <v>307.39999999999998</v>
      </c>
      <c r="M1567" s="11">
        <v>21</v>
      </c>
      <c r="N1567" s="11">
        <v>96</v>
      </c>
      <c r="O1567" s="228" t="s">
        <v>388</v>
      </c>
    </row>
    <row r="1568" spans="1:15" ht="105" x14ac:dyDescent="0.25">
      <c r="A1568" s="394" t="s">
        <v>6</v>
      </c>
      <c r="B1568" s="362" t="s">
        <v>2674</v>
      </c>
      <c r="C1568" s="16" t="s">
        <v>7</v>
      </c>
      <c r="D1568" s="141">
        <v>2019</v>
      </c>
      <c r="E1568" s="308">
        <v>1300</v>
      </c>
      <c r="F1568" s="308">
        <v>0</v>
      </c>
      <c r="G1568" s="308">
        <v>1300</v>
      </c>
      <c r="H1568" s="313">
        <v>1300</v>
      </c>
      <c r="I1568" s="313">
        <v>0</v>
      </c>
      <c r="J1568" s="313">
        <v>0</v>
      </c>
      <c r="K1568" s="313">
        <v>654.55200000000002</v>
      </c>
      <c r="L1568" s="313">
        <v>654.55200000000002</v>
      </c>
      <c r="M1568" s="141">
        <v>50</v>
      </c>
      <c r="N1568" s="141">
        <v>50</v>
      </c>
      <c r="O1568" s="226" t="s">
        <v>388</v>
      </c>
    </row>
    <row r="1569" spans="1:15" ht="225" x14ac:dyDescent="0.25">
      <c r="A1569" s="392"/>
      <c r="B1569" s="363"/>
      <c r="C1569" s="13" t="s">
        <v>8</v>
      </c>
      <c r="D1569" s="131">
        <v>2019</v>
      </c>
      <c r="E1569" s="312">
        <v>906.19200000000001</v>
      </c>
      <c r="F1569" s="312">
        <v>0</v>
      </c>
      <c r="G1569" s="312">
        <v>906.19200000000001</v>
      </c>
      <c r="H1569" s="306">
        <v>906.19200000000001</v>
      </c>
      <c r="I1569" s="306">
        <v>0</v>
      </c>
      <c r="J1569" s="306">
        <v>0</v>
      </c>
      <c r="K1569" s="306">
        <v>84.236000000000004</v>
      </c>
      <c r="L1569" s="306">
        <v>84.236000000000004</v>
      </c>
      <c r="M1569" s="131">
        <v>9</v>
      </c>
      <c r="N1569" s="131">
        <v>9</v>
      </c>
      <c r="O1569" s="229" t="s">
        <v>388</v>
      </c>
    </row>
    <row r="1570" spans="1:15" ht="75" x14ac:dyDescent="0.25">
      <c r="A1570" s="392"/>
      <c r="B1570" s="363"/>
      <c r="C1570" s="13" t="s">
        <v>9</v>
      </c>
      <c r="D1570" s="131">
        <v>2019</v>
      </c>
      <c r="E1570" s="312">
        <v>670.52639999999997</v>
      </c>
      <c r="F1570" s="312">
        <v>0</v>
      </c>
      <c r="G1570" s="312">
        <v>670.52639999999997</v>
      </c>
      <c r="H1570" s="306">
        <v>670.52639999999997</v>
      </c>
      <c r="I1570" s="306">
        <v>0</v>
      </c>
      <c r="J1570" s="306">
        <v>0</v>
      </c>
      <c r="K1570" s="306">
        <v>0</v>
      </c>
      <c r="L1570" s="306">
        <v>0</v>
      </c>
      <c r="M1570" s="131">
        <v>0</v>
      </c>
      <c r="N1570" s="131">
        <v>0</v>
      </c>
      <c r="O1570" s="229" t="s">
        <v>374</v>
      </c>
    </row>
    <row r="1571" spans="1:15" ht="90" x14ac:dyDescent="0.25">
      <c r="A1571" s="392"/>
      <c r="B1571" s="363"/>
      <c r="C1571" s="13" t="s">
        <v>10</v>
      </c>
      <c r="D1571" s="131">
        <v>2019</v>
      </c>
      <c r="E1571" s="312">
        <v>1489.664</v>
      </c>
      <c r="F1571" s="306">
        <v>0</v>
      </c>
      <c r="G1571" s="312">
        <v>1489.664</v>
      </c>
      <c r="H1571" s="306">
        <v>1489.664</v>
      </c>
      <c r="I1571" s="306">
        <v>0</v>
      </c>
      <c r="J1571" s="306">
        <v>0</v>
      </c>
      <c r="K1571" s="306">
        <v>0</v>
      </c>
      <c r="L1571" s="306">
        <v>0</v>
      </c>
      <c r="M1571" s="131">
        <v>0</v>
      </c>
      <c r="N1571" s="131">
        <v>0</v>
      </c>
      <c r="O1571" s="229" t="s">
        <v>367</v>
      </c>
    </row>
    <row r="1572" spans="1:15" ht="90" x14ac:dyDescent="0.25">
      <c r="A1572" s="392"/>
      <c r="B1572" s="363"/>
      <c r="C1572" s="13" t="s">
        <v>11</v>
      </c>
      <c r="D1572" s="131">
        <v>2019</v>
      </c>
      <c r="E1572" s="312">
        <v>1455</v>
      </c>
      <c r="F1572" s="312">
        <v>0</v>
      </c>
      <c r="G1572" s="312">
        <v>1455</v>
      </c>
      <c r="H1572" s="306">
        <v>1455</v>
      </c>
      <c r="I1572" s="306">
        <v>0</v>
      </c>
      <c r="J1572" s="306">
        <v>0</v>
      </c>
      <c r="K1572" s="306">
        <v>0</v>
      </c>
      <c r="L1572" s="306">
        <v>0</v>
      </c>
      <c r="M1572" s="131">
        <v>0</v>
      </c>
      <c r="N1572" s="131">
        <v>0</v>
      </c>
      <c r="O1572" s="229" t="s">
        <v>367</v>
      </c>
    </row>
    <row r="1573" spans="1:15" ht="60" x14ac:dyDescent="0.25">
      <c r="A1573" s="392"/>
      <c r="B1573" s="363"/>
      <c r="C1573" s="13" t="s">
        <v>12</v>
      </c>
      <c r="D1573" s="131">
        <v>2019</v>
      </c>
      <c r="E1573" s="312">
        <v>1001.46132</v>
      </c>
      <c r="F1573" s="312">
        <v>0</v>
      </c>
      <c r="G1573" s="306">
        <v>1001.46132</v>
      </c>
      <c r="H1573" s="306">
        <v>1001.46132</v>
      </c>
      <c r="I1573" s="306">
        <v>0</v>
      </c>
      <c r="J1573" s="306">
        <v>0</v>
      </c>
      <c r="K1573" s="306">
        <v>0</v>
      </c>
      <c r="L1573" s="306">
        <v>0</v>
      </c>
      <c r="M1573" s="131">
        <v>0</v>
      </c>
      <c r="N1573" s="131">
        <v>0</v>
      </c>
      <c r="O1573" s="229" t="s">
        <v>367</v>
      </c>
    </row>
    <row r="1574" spans="1:15" ht="90" x14ac:dyDescent="0.25">
      <c r="A1574" s="392"/>
      <c r="B1574" s="363"/>
      <c r="C1574" s="13" t="s">
        <v>13</v>
      </c>
      <c r="D1574" s="131">
        <v>2019</v>
      </c>
      <c r="E1574" s="312">
        <v>982.13274000000001</v>
      </c>
      <c r="F1574" s="312">
        <v>0</v>
      </c>
      <c r="G1574" s="312">
        <v>982.13274000000001</v>
      </c>
      <c r="H1574" s="306">
        <v>982.13274000000001</v>
      </c>
      <c r="I1574" s="306">
        <v>0</v>
      </c>
      <c r="J1574" s="306">
        <v>0</v>
      </c>
      <c r="K1574" s="306">
        <v>0</v>
      </c>
      <c r="L1574" s="306">
        <v>0</v>
      </c>
      <c r="M1574" s="131">
        <v>0</v>
      </c>
      <c r="N1574" s="131">
        <v>0</v>
      </c>
      <c r="O1574" s="229" t="s">
        <v>374</v>
      </c>
    </row>
    <row r="1575" spans="1:15" ht="75" x14ac:dyDescent="0.25">
      <c r="A1575" s="392"/>
      <c r="B1575" s="363"/>
      <c r="C1575" s="13" t="s">
        <v>14</v>
      </c>
      <c r="D1575" s="131">
        <v>2019</v>
      </c>
      <c r="E1575" s="312">
        <v>184.71100000000001</v>
      </c>
      <c r="F1575" s="312">
        <v>0</v>
      </c>
      <c r="G1575" s="306">
        <v>184.71100000000001</v>
      </c>
      <c r="H1575" s="306">
        <v>184.71100000000001</v>
      </c>
      <c r="I1575" s="306">
        <v>0</v>
      </c>
      <c r="J1575" s="306">
        <v>0</v>
      </c>
      <c r="K1575" s="306">
        <v>0</v>
      </c>
      <c r="L1575" s="306">
        <v>0</v>
      </c>
      <c r="M1575" s="131">
        <v>0</v>
      </c>
      <c r="N1575" s="131">
        <v>0</v>
      </c>
      <c r="O1575" s="229" t="s">
        <v>15</v>
      </c>
    </row>
    <row r="1576" spans="1:15" ht="105.75" thickBot="1" x14ac:dyDescent="0.3">
      <c r="A1576" s="393"/>
      <c r="B1576" s="377"/>
      <c r="C1576" s="15" t="s">
        <v>16</v>
      </c>
      <c r="D1576" s="132">
        <v>2019</v>
      </c>
      <c r="E1576" s="309">
        <v>299.68004000000002</v>
      </c>
      <c r="F1576" s="309">
        <v>0</v>
      </c>
      <c r="G1576" s="307">
        <v>299.68004000000002</v>
      </c>
      <c r="H1576" s="307">
        <v>299.68004000000002</v>
      </c>
      <c r="I1576" s="307">
        <v>0</v>
      </c>
      <c r="J1576" s="307">
        <v>0</v>
      </c>
      <c r="K1576" s="307">
        <v>0</v>
      </c>
      <c r="L1576" s="307">
        <v>0</v>
      </c>
      <c r="M1576" s="132">
        <v>0</v>
      </c>
      <c r="N1576" s="132">
        <v>0</v>
      </c>
      <c r="O1576" s="227" t="s">
        <v>374</v>
      </c>
    </row>
    <row r="1577" spans="1:15" ht="29.25" customHeight="1" x14ac:dyDescent="0.25">
      <c r="A1577" s="385" t="s">
        <v>18</v>
      </c>
      <c r="B1577" s="386"/>
      <c r="C1577" s="386"/>
      <c r="D1577" s="386"/>
      <c r="E1577" s="386"/>
      <c r="F1577" s="386"/>
      <c r="G1577" s="386"/>
      <c r="H1577" s="386"/>
      <c r="I1577" s="386"/>
      <c r="J1577" s="386"/>
      <c r="K1577" s="386"/>
      <c r="L1577" s="386"/>
      <c r="M1577" s="386"/>
      <c r="N1577" s="386"/>
      <c r="O1577" s="387"/>
    </row>
    <row r="1578" spans="1:15" ht="45" x14ac:dyDescent="0.25">
      <c r="A1578" s="454" t="s">
        <v>19</v>
      </c>
      <c r="B1578" s="455" t="s">
        <v>2674</v>
      </c>
      <c r="C1578" s="98" t="s">
        <v>20</v>
      </c>
      <c r="D1578" s="56">
        <v>2019</v>
      </c>
      <c r="E1578" s="320">
        <v>1283.549</v>
      </c>
      <c r="F1578" s="320">
        <v>1283.549</v>
      </c>
      <c r="G1578" s="320">
        <f t="shared" ref="G1578:G1584" si="41">H1578+I1578+J1578</f>
        <v>770</v>
      </c>
      <c r="H1578" s="320">
        <v>770</v>
      </c>
      <c r="I1578" s="320">
        <v>0</v>
      </c>
      <c r="J1578" s="320">
        <v>0</v>
      </c>
      <c r="K1578" s="320">
        <v>0</v>
      </c>
      <c r="L1578" s="320">
        <v>0</v>
      </c>
      <c r="M1578" s="56">
        <v>0</v>
      </c>
      <c r="N1578" s="56">
        <v>0</v>
      </c>
      <c r="O1578" s="234" t="s">
        <v>21</v>
      </c>
    </row>
    <row r="1579" spans="1:15" ht="60" x14ac:dyDescent="0.25">
      <c r="A1579" s="440"/>
      <c r="B1579" s="389"/>
      <c r="C1579" s="13" t="s">
        <v>22</v>
      </c>
      <c r="D1579" s="131">
        <v>2019</v>
      </c>
      <c r="E1579" s="306">
        <v>0</v>
      </c>
      <c r="F1579" s="306">
        <v>0</v>
      </c>
      <c r="G1579" s="306">
        <f t="shared" si="41"/>
        <v>1500</v>
      </c>
      <c r="H1579" s="306">
        <v>1500</v>
      </c>
      <c r="I1579" s="306">
        <v>0</v>
      </c>
      <c r="J1579" s="306">
        <v>0</v>
      </c>
      <c r="K1579" s="306">
        <v>0</v>
      </c>
      <c r="L1579" s="306">
        <v>0</v>
      </c>
      <c r="M1579" s="131">
        <v>0</v>
      </c>
      <c r="N1579" s="131">
        <v>0</v>
      </c>
      <c r="O1579" s="229" t="s">
        <v>23</v>
      </c>
    </row>
    <row r="1580" spans="1:15" ht="90" x14ac:dyDescent="0.25">
      <c r="A1580" s="440"/>
      <c r="B1580" s="389"/>
      <c r="C1580" s="13" t="s">
        <v>24</v>
      </c>
      <c r="D1580" s="131" t="s">
        <v>25</v>
      </c>
      <c r="E1580" s="306">
        <v>181971.1</v>
      </c>
      <c r="F1580" s="306">
        <v>54358.2</v>
      </c>
      <c r="G1580" s="306">
        <f t="shared" si="41"/>
        <v>7750</v>
      </c>
      <c r="H1580" s="306">
        <v>7750</v>
      </c>
      <c r="I1580" s="306">
        <v>0</v>
      </c>
      <c r="J1580" s="306">
        <v>0</v>
      </c>
      <c r="K1580" s="306">
        <v>0</v>
      </c>
      <c r="L1580" s="306">
        <v>0</v>
      </c>
      <c r="M1580" s="131">
        <v>54</v>
      </c>
      <c r="N1580" s="131">
        <v>73</v>
      </c>
      <c r="O1580" s="229" t="s">
        <v>26</v>
      </c>
    </row>
    <row r="1581" spans="1:15" ht="60" x14ac:dyDescent="0.25">
      <c r="A1581" s="440"/>
      <c r="B1581" s="389"/>
      <c r="C1581" s="13" t="s">
        <v>27</v>
      </c>
      <c r="D1581" s="131" t="s">
        <v>2463</v>
      </c>
      <c r="E1581" s="306">
        <v>9106.4</v>
      </c>
      <c r="F1581" s="306">
        <v>9106.4</v>
      </c>
      <c r="G1581" s="306">
        <f t="shared" si="41"/>
        <v>1400</v>
      </c>
      <c r="H1581" s="306">
        <v>1400</v>
      </c>
      <c r="I1581" s="306">
        <v>0</v>
      </c>
      <c r="J1581" s="306">
        <v>0</v>
      </c>
      <c r="K1581" s="306">
        <v>0</v>
      </c>
      <c r="L1581" s="306">
        <v>0</v>
      </c>
      <c r="M1581" s="131">
        <v>0</v>
      </c>
      <c r="N1581" s="131">
        <v>0</v>
      </c>
      <c r="O1581" s="229" t="s">
        <v>1900</v>
      </c>
    </row>
    <row r="1582" spans="1:15" ht="150" x14ac:dyDescent="0.25">
      <c r="A1582" s="440"/>
      <c r="B1582" s="389"/>
      <c r="C1582" s="13" t="s">
        <v>28</v>
      </c>
      <c r="D1582" s="131">
        <v>2019</v>
      </c>
      <c r="E1582" s="306">
        <v>1111.7</v>
      </c>
      <c r="F1582" s="306">
        <v>555.9</v>
      </c>
      <c r="G1582" s="306">
        <f t="shared" si="41"/>
        <v>500</v>
      </c>
      <c r="H1582" s="306">
        <v>500</v>
      </c>
      <c r="I1582" s="306">
        <v>0</v>
      </c>
      <c r="J1582" s="306">
        <v>0</v>
      </c>
      <c r="K1582" s="306">
        <v>0</v>
      </c>
      <c r="L1582" s="306">
        <v>498.6</v>
      </c>
      <c r="M1582" s="131">
        <v>100</v>
      </c>
      <c r="N1582" s="131">
        <v>100</v>
      </c>
      <c r="O1582" s="229" t="s">
        <v>29</v>
      </c>
    </row>
    <row r="1583" spans="1:15" ht="165" x14ac:dyDescent="0.25">
      <c r="A1583" s="440"/>
      <c r="B1583" s="389"/>
      <c r="C1583" s="13" t="s">
        <v>30</v>
      </c>
      <c r="D1583" s="131" t="s">
        <v>1865</v>
      </c>
      <c r="E1583" s="306">
        <v>160515.9</v>
      </c>
      <c r="F1583" s="306">
        <v>73593.100000000006</v>
      </c>
      <c r="G1583" s="306">
        <f t="shared" si="41"/>
        <v>12500</v>
      </c>
      <c r="H1583" s="306">
        <v>2000</v>
      </c>
      <c r="I1583" s="306">
        <v>10500</v>
      </c>
      <c r="J1583" s="306">
        <v>0</v>
      </c>
      <c r="K1583" s="306">
        <v>5781.4</v>
      </c>
      <c r="L1583" s="306">
        <v>5781.4</v>
      </c>
      <c r="M1583" s="131">
        <v>57</v>
      </c>
      <c r="N1583" s="131">
        <v>97</v>
      </c>
      <c r="O1583" s="229" t="s">
        <v>31</v>
      </c>
    </row>
    <row r="1584" spans="1:15" ht="150" x14ac:dyDescent="0.25">
      <c r="A1584" s="440"/>
      <c r="B1584" s="389"/>
      <c r="C1584" s="13" t="s">
        <v>32</v>
      </c>
      <c r="D1584" s="131" t="s">
        <v>2479</v>
      </c>
      <c r="E1584" s="306">
        <v>30084.400000000001</v>
      </c>
      <c r="F1584" s="306">
        <v>25757.599999999999</v>
      </c>
      <c r="G1584" s="306">
        <f t="shared" si="41"/>
        <v>9700</v>
      </c>
      <c r="H1584" s="306">
        <v>2000</v>
      </c>
      <c r="I1584" s="306">
        <v>7700</v>
      </c>
      <c r="J1584" s="306">
        <v>0</v>
      </c>
      <c r="K1584" s="306">
        <v>1180.7</v>
      </c>
      <c r="L1584" s="306">
        <v>1180.7</v>
      </c>
      <c r="M1584" s="131">
        <v>47</v>
      </c>
      <c r="N1584" s="131">
        <v>81</v>
      </c>
      <c r="O1584" s="229" t="s">
        <v>33</v>
      </c>
    </row>
    <row r="1585" spans="1:15" ht="150.75" thickBot="1" x14ac:dyDescent="0.3">
      <c r="A1585" s="441"/>
      <c r="B1585" s="135" t="s">
        <v>2632</v>
      </c>
      <c r="C1585" s="15" t="s">
        <v>34</v>
      </c>
      <c r="D1585" s="132" t="s">
        <v>2452</v>
      </c>
      <c r="E1585" s="307">
        <v>1350</v>
      </c>
      <c r="F1585" s="307">
        <v>1030</v>
      </c>
      <c r="G1585" s="307">
        <f>H1585+I1585</f>
        <v>1030</v>
      </c>
      <c r="H1585" s="307">
        <v>1000</v>
      </c>
      <c r="I1585" s="307">
        <v>30</v>
      </c>
      <c r="J1585" s="307"/>
      <c r="K1585" s="307">
        <v>964.8</v>
      </c>
      <c r="L1585" s="307">
        <v>1000</v>
      </c>
      <c r="M1585" s="132"/>
      <c r="N1585" s="132">
        <v>0</v>
      </c>
      <c r="O1585" s="227" t="s">
        <v>1550</v>
      </c>
    </row>
    <row r="1586" spans="1:15" ht="60" x14ac:dyDescent="0.25">
      <c r="A1586" s="454" t="s">
        <v>2671</v>
      </c>
      <c r="B1586" s="455" t="s">
        <v>2674</v>
      </c>
      <c r="C1586" s="98" t="s">
        <v>35</v>
      </c>
      <c r="D1586" s="56">
        <v>2020</v>
      </c>
      <c r="E1586" s="320">
        <v>250</v>
      </c>
      <c r="F1586" s="320"/>
      <c r="G1586" s="320">
        <v>250</v>
      </c>
      <c r="H1586" s="320">
        <v>250</v>
      </c>
      <c r="I1586" s="320">
        <v>0</v>
      </c>
      <c r="J1586" s="320">
        <v>0</v>
      </c>
      <c r="K1586" s="320">
        <v>0</v>
      </c>
      <c r="L1586" s="320">
        <v>0</v>
      </c>
      <c r="M1586" s="56"/>
      <c r="N1586" s="56">
        <v>0</v>
      </c>
      <c r="O1586" s="234" t="s">
        <v>2467</v>
      </c>
    </row>
    <row r="1587" spans="1:15" ht="75" x14ac:dyDescent="0.25">
      <c r="A1587" s="440"/>
      <c r="B1587" s="389"/>
      <c r="C1587" s="13" t="s">
        <v>36</v>
      </c>
      <c r="D1587" s="131">
        <v>2020</v>
      </c>
      <c r="E1587" s="306">
        <v>865.97299999999996</v>
      </c>
      <c r="F1587" s="306">
        <v>534.37800000000004</v>
      </c>
      <c r="G1587" s="306">
        <v>513</v>
      </c>
      <c r="H1587" s="306">
        <v>513</v>
      </c>
      <c r="I1587" s="306">
        <v>0</v>
      </c>
      <c r="J1587" s="306">
        <v>0</v>
      </c>
      <c r="K1587" s="306">
        <v>0</v>
      </c>
      <c r="L1587" s="306"/>
      <c r="M1587" s="131">
        <v>0</v>
      </c>
      <c r="N1587" s="131"/>
      <c r="O1587" s="229" t="s">
        <v>2467</v>
      </c>
    </row>
    <row r="1588" spans="1:15" ht="75.75" thickBot="1" x14ac:dyDescent="0.3">
      <c r="A1588" s="441"/>
      <c r="B1588" s="135" t="s">
        <v>2632</v>
      </c>
      <c r="C1588" s="49" t="s">
        <v>37</v>
      </c>
      <c r="D1588" s="135" t="s">
        <v>2479</v>
      </c>
      <c r="E1588" s="335">
        <v>30.8</v>
      </c>
      <c r="F1588" s="335">
        <v>30.8</v>
      </c>
      <c r="G1588" s="335">
        <v>30.8</v>
      </c>
      <c r="H1588" s="335">
        <v>27.8</v>
      </c>
      <c r="I1588" s="335">
        <v>3</v>
      </c>
      <c r="J1588" s="335">
        <v>0</v>
      </c>
      <c r="K1588" s="335">
        <v>0</v>
      </c>
      <c r="L1588" s="335">
        <v>0</v>
      </c>
      <c r="M1588" s="135">
        <v>85</v>
      </c>
      <c r="N1588" s="135"/>
      <c r="O1588" s="246" t="s">
        <v>2467</v>
      </c>
    </row>
    <row r="1589" spans="1:15" ht="135" x14ac:dyDescent="0.25">
      <c r="A1589" s="439" t="s">
        <v>38</v>
      </c>
      <c r="B1589" s="133" t="s">
        <v>2674</v>
      </c>
      <c r="C1589" s="16" t="s">
        <v>39</v>
      </c>
      <c r="D1589" s="141">
        <v>2020</v>
      </c>
      <c r="E1589" s="313">
        <f>292999.566</f>
        <v>292999.56599999999</v>
      </c>
      <c r="F1589" s="313">
        <f>E1589</f>
        <v>292999.56599999999</v>
      </c>
      <c r="G1589" s="313">
        <f t="shared" ref="G1589:G1596" si="42">H1589+I1589+J1589</f>
        <v>30000</v>
      </c>
      <c r="H1589" s="313">
        <f>30000</f>
        <v>30000</v>
      </c>
      <c r="I1589" s="313">
        <v>0</v>
      </c>
      <c r="J1589" s="313">
        <v>0</v>
      </c>
      <c r="K1589" s="313">
        <f>9750</f>
        <v>9750</v>
      </c>
      <c r="L1589" s="313">
        <v>0</v>
      </c>
      <c r="M1589" s="141">
        <v>3.32</v>
      </c>
      <c r="N1589" s="141">
        <v>32.5</v>
      </c>
      <c r="O1589" s="226" t="s">
        <v>40</v>
      </c>
    </row>
    <row r="1590" spans="1:15" ht="135" x14ac:dyDescent="0.25">
      <c r="A1590" s="440"/>
      <c r="B1590" s="389" t="s">
        <v>2632</v>
      </c>
      <c r="C1590" s="13" t="s">
        <v>41</v>
      </c>
      <c r="D1590" s="131" t="s">
        <v>2479</v>
      </c>
      <c r="E1590" s="306">
        <f>292999.566</f>
        <v>292999.56599999999</v>
      </c>
      <c r="F1590" s="306">
        <f>E1590</f>
        <v>292999.56599999999</v>
      </c>
      <c r="G1590" s="306">
        <f t="shared" si="42"/>
        <v>54754.73</v>
      </c>
      <c r="H1590" s="306">
        <f>53164.73</f>
        <v>53164.73</v>
      </c>
      <c r="I1590" s="306">
        <f>1590</f>
        <v>1590</v>
      </c>
      <c r="J1590" s="306">
        <v>0</v>
      </c>
      <c r="K1590" s="306">
        <f>53164.73</f>
        <v>53164.73</v>
      </c>
      <c r="L1590" s="306">
        <v>32996.550000000003</v>
      </c>
      <c r="M1590" s="131">
        <v>32</v>
      </c>
      <c r="N1590" s="131">
        <v>60</v>
      </c>
      <c r="O1590" s="229" t="s">
        <v>42</v>
      </c>
    </row>
    <row r="1591" spans="1:15" ht="90.75" thickBot="1" x14ac:dyDescent="0.3">
      <c r="A1591" s="441"/>
      <c r="B1591" s="390"/>
      <c r="C1591" s="15" t="s">
        <v>43</v>
      </c>
      <c r="D1591" s="132" t="s">
        <v>2479</v>
      </c>
      <c r="E1591" s="307">
        <f>20563.07</f>
        <v>20563.07</v>
      </c>
      <c r="F1591" s="307">
        <f>E1591</f>
        <v>20563.07</v>
      </c>
      <c r="G1591" s="307">
        <f t="shared" si="42"/>
        <v>12696.99</v>
      </c>
      <c r="H1591" s="307">
        <f>1792.08</f>
        <v>1792.08</v>
      </c>
      <c r="I1591" s="307">
        <f>10904.91</f>
        <v>10904.91</v>
      </c>
      <c r="J1591" s="307">
        <v>0</v>
      </c>
      <c r="K1591" s="307">
        <f>1792.08</f>
        <v>1792.08</v>
      </c>
      <c r="L1591" s="307">
        <v>1792.08</v>
      </c>
      <c r="M1591" s="132">
        <v>8.6999999999999993</v>
      </c>
      <c r="N1591" s="132">
        <v>14</v>
      </c>
      <c r="O1591" s="227" t="s">
        <v>44</v>
      </c>
    </row>
    <row r="1592" spans="1:15" ht="60" x14ac:dyDescent="0.25">
      <c r="A1592" s="368" t="s">
        <v>45</v>
      </c>
      <c r="B1592" s="436" t="s">
        <v>2674</v>
      </c>
      <c r="C1592" s="16" t="s">
        <v>46</v>
      </c>
      <c r="D1592" s="141">
        <v>2019</v>
      </c>
      <c r="E1592" s="313">
        <v>157.196</v>
      </c>
      <c r="F1592" s="313">
        <v>157.196</v>
      </c>
      <c r="G1592" s="313">
        <f t="shared" si="42"/>
        <v>98.819000000000003</v>
      </c>
      <c r="H1592" s="313">
        <v>97.84</v>
      </c>
      <c r="I1592" s="313">
        <v>0.97899999999999998</v>
      </c>
      <c r="J1592" s="313"/>
      <c r="K1592" s="313"/>
      <c r="L1592" s="313">
        <f>97.84+0.979</f>
        <v>98.819000000000003</v>
      </c>
      <c r="M1592" s="141">
        <v>100</v>
      </c>
      <c r="N1592" s="141">
        <v>100</v>
      </c>
      <c r="O1592" s="226" t="s">
        <v>47</v>
      </c>
    </row>
    <row r="1593" spans="1:15" ht="60" x14ac:dyDescent="0.25">
      <c r="A1593" s="453"/>
      <c r="B1593" s="389"/>
      <c r="C1593" s="13" t="s">
        <v>48</v>
      </c>
      <c r="D1593" s="131" t="s">
        <v>2614</v>
      </c>
      <c r="E1593" s="306">
        <v>204.66399999999999</v>
      </c>
      <c r="F1593" s="306">
        <v>204.66399999999999</v>
      </c>
      <c r="G1593" s="306">
        <f t="shared" si="42"/>
        <v>204.66399999999999</v>
      </c>
      <c r="H1593" s="306">
        <v>126</v>
      </c>
      <c r="I1593" s="306">
        <v>78.664000000000001</v>
      </c>
      <c r="J1593" s="306"/>
      <c r="K1593" s="306"/>
      <c r="L1593" s="306">
        <f>126+73.29547</f>
        <v>199.29546999999999</v>
      </c>
      <c r="M1593" s="131">
        <v>100</v>
      </c>
      <c r="N1593" s="131">
        <v>100</v>
      </c>
      <c r="O1593" s="229" t="s">
        <v>47</v>
      </c>
    </row>
    <row r="1594" spans="1:15" ht="60" x14ac:dyDescent="0.25">
      <c r="A1594" s="453"/>
      <c r="B1594" s="389"/>
      <c r="C1594" s="13" t="s">
        <v>49</v>
      </c>
      <c r="D1594" s="131">
        <v>2019</v>
      </c>
      <c r="E1594" s="306">
        <v>296.791</v>
      </c>
      <c r="F1594" s="306">
        <v>296.791</v>
      </c>
      <c r="G1594" s="306">
        <f t="shared" si="42"/>
        <v>149.137</v>
      </c>
      <c r="H1594" s="306">
        <v>147.66</v>
      </c>
      <c r="I1594" s="306">
        <v>1.4770000000000001</v>
      </c>
      <c r="J1594" s="306"/>
      <c r="K1594" s="306"/>
      <c r="L1594" s="306">
        <f>144.2994+1.477</f>
        <v>145.7764</v>
      </c>
      <c r="M1594" s="131">
        <v>100</v>
      </c>
      <c r="N1594" s="131">
        <v>100</v>
      </c>
      <c r="O1594" s="229" t="s">
        <v>47</v>
      </c>
    </row>
    <row r="1595" spans="1:15" ht="75" x14ac:dyDescent="0.25">
      <c r="A1595" s="453"/>
      <c r="B1595" s="389"/>
      <c r="C1595" s="13" t="s">
        <v>50</v>
      </c>
      <c r="D1595" s="131">
        <v>2019</v>
      </c>
      <c r="E1595" s="306">
        <f>G1595</f>
        <v>103.52500000000001</v>
      </c>
      <c r="F1595" s="306"/>
      <c r="G1595" s="306">
        <f t="shared" si="42"/>
        <v>103.52500000000001</v>
      </c>
      <c r="H1595" s="306">
        <v>102.5</v>
      </c>
      <c r="I1595" s="306">
        <v>1.0249999999999999</v>
      </c>
      <c r="J1595" s="306"/>
      <c r="K1595" s="306">
        <v>0</v>
      </c>
      <c r="L1595" s="306">
        <v>0</v>
      </c>
      <c r="M1595" s="131">
        <v>0</v>
      </c>
      <c r="N1595" s="131">
        <v>0</v>
      </c>
      <c r="O1595" s="229" t="s">
        <v>47</v>
      </c>
    </row>
    <row r="1596" spans="1:15" ht="60" x14ac:dyDescent="0.25">
      <c r="A1596" s="453"/>
      <c r="B1596" s="389" t="s">
        <v>2632</v>
      </c>
      <c r="C1596" s="13" t="s">
        <v>51</v>
      </c>
      <c r="D1596" s="131">
        <v>2019</v>
      </c>
      <c r="E1596" s="306">
        <v>11.11</v>
      </c>
      <c r="F1596" s="306">
        <v>11.11</v>
      </c>
      <c r="G1596" s="306">
        <f t="shared" si="42"/>
        <v>11.11</v>
      </c>
      <c r="H1596" s="306">
        <v>11</v>
      </c>
      <c r="I1596" s="306">
        <v>0.11</v>
      </c>
      <c r="J1596" s="306"/>
      <c r="K1596" s="306"/>
      <c r="L1596" s="306">
        <f>10.891+0.109</f>
        <v>11</v>
      </c>
      <c r="M1596" s="131">
        <v>100</v>
      </c>
      <c r="N1596" s="131">
        <v>100</v>
      </c>
      <c r="O1596" s="229" t="s">
        <v>47</v>
      </c>
    </row>
    <row r="1597" spans="1:15" ht="75" x14ac:dyDescent="0.25">
      <c r="A1597" s="453"/>
      <c r="B1597" s="389"/>
      <c r="C1597" s="13" t="s">
        <v>52</v>
      </c>
      <c r="D1597" s="131">
        <v>2019</v>
      </c>
      <c r="E1597" s="306">
        <f>G1597</f>
        <v>94.808999999999997</v>
      </c>
      <c r="F1597" s="306">
        <f>G1597</f>
        <v>94.808999999999997</v>
      </c>
      <c r="G1597" s="306">
        <f t="shared" ref="G1597:G1606" si="43">H1597+I1597+J1597</f>
        <v>94.808999999999997</v>
      </c>
      <c r="H1597" s="306">
        <v>93.87</v>
      </c>
      <c r="I1597" s="306">
        <v>0.93899999999999995</v>
      </c>
      <c r="J1597" s="306"/>
      <c r="K1597" s="306"/>
      <c r="L1597" s="306">
        <f>92.55446+0.92554</f>
        <v>93.48</v>
      </c>
      <c r="M1597" s="131">
        <v>100</v>
      </c>
      <c r="N1597" s="131">
        <v>100</v>
      </c>
      <c r="O1597" s="229" t="s">
        <v>53</v>
      </c>
    </row>
    <row r="1598" spans="1:15" ht="60" x14ac:dyDescent="0.25">
      <c r="A1598" s="453"/>
      <c r="B1598" s="389"/>
      <c r="C1598" s="13" t="s">
        <v>54</v>
      </c>
      <c r="D1598" s="131">
        <v>2019</v>
      </c>
      <c r="E1598" s="306">
        <v>201.364</v>
      </c>
      <c r="F1598" s="306">
        <v>201.364</v>
      </c>
      <c r="G1598" s="306">
        <f t="shared" si="43"/>
        <v>202</v>
      </c>
      <c r="H1598" s="306">
        <v>200</v>
      </c>
      <c r="I1598" s="306">
        <v>2</v>
      </c>
      <c r="J1598" s="306"/>
      <c r="K1598" s="306"/>
      <c r="L1598" s="306">
        <f>199.36466+2</f>
        <v>201.36465999999999</v>
      </c>
      <c r="M1598" s="131">
        <v>100</v>
      </c>
      <c r="N1598" s="131">
        <v>100</v>
      </c>
      <c r="O1598" s="229" t="s">
        <v>47</v>
      </c>
    </row>
    <row r="1599" spans="1:15" ht="60" x14ac:dyDescent="0.25">
      <c r="A1599" s="453"/>
      <c r="B1599" s="389"/>
      <c r="C1599" s="13" t="s">
        <v>55</v>
      </c>
      <c r="D1599" s="131">
        <v>2019</v>
      </c>
      <c r="E1599" s="306">
        <v>204.02</v>
      </c>
      <c r="F1599" s="306">
        <v>204.02</v>
      </c>
      <c r="G1599" s="306">
        <f t="shared" si="43"/>
        <v>204.02</v>
      </c>
      <c r="H1599" s="306">
        <v>202</v>
      </c>
      <c r="I1599" s="306">
        <v>2.02</v>
      </c>
      <c r="J1599" s="306"/>
      <c r="K1599" s="306"/>
      <c r="L1599" s="306">
        <f>202+2.02</f>
        <v>204.02</v>
      </c>
      <c r="M1599" s="131">
        <v>100</v>
      </c>
      <c r="N1599" s="131">
        <v>100</v>
      </c>
      <c r="O1599" s="229" t="s">
        <v>47</v>
      </c>
    </row>
    <row r="1600" spans="1:15" ht="60" x14ac:dyDescent="0.25">
      <c r="A1600" s="453"/>
      <c r="B1600" s="389"/>
      <c r="C1600" s="13" t="s">
        <v>49</v>
      </c>
      <c r="D1600" s="131">
        <v>2019</v>
      </c>
      <c r="E1600" s="306">
        <v>296.791</v>
      </c>
      <c r="F1600" s="306">
        <v>296.791</v>
      </c>
      <c r="G1600" s="306">
        <f t="shared" si="43"/>
        <v>151.01499999999999</v>
      </c>
      <c r="H1600" s="306">
        <v>147.79</v>
      </c>
      <c r="I1600" s="306">
        <v>3.2250000000000001</v>
      </c>
      <c r="J1600" s="306"/>
      <c r="K1600" s="306"/>
      <c r="L1600" s="306">
        <f>149.51502+1.5</f>
        <v>151.01501999999999</v>
      </c>
      <c r="M1600" s="131">
        <v>100</v>
      </c>
      <c r="N1600" s="131">
        <v>100</v>
      </c>
      <c r="O1600" s="229" t="s">
        <v>47</v>
      </c>
    </row>
    <row r="1601" spans="1:15" ht="60" x14ac:dyDescent="0.25">
      <c r="A1601" s="453"/>
      <c r="B1601" s="389"/>
      <c r="C1601" s="13" t="s">
        <v>56</v>
      </c>
      <c r="D1601" s="131">
        <v>2019</v>
      </c>
      <c r="E1601" s="306">
        <v>157.196</v>
      </c>
      <c r="F1601" s="306">
        <v>157.196</v>
      </c>
      <c r="G1601" s="306">
        <f t="shared" si="43"/>
        <v>60.6</v>
      </c>
      <c r="H1601" s="306">
        <v>60</v>
      </c>
      <c r="I1601" s="306">
        <v>0.6</v>
      </c>
      <c r="J1601" s="306"/>
      <c r="K1601" s="306"/>
      <c r="L1601" s="306">
        <f>57.77736+0.6</f>
        <v>58.377360000000003</v>
      </c>
      <c r="M1601" s="131">
        <v>100</v>
      </c>
      <c r="N1601" s="131">
        <v>100</v>
      </c>
      <c r="O1601" s="229" t="s">
        <v>47</v>
      </c>
    </row>
    <row r="1602" spans="1:15" ht="90" x14ac:dyDescent="0.25">
      <c r="A1602" s="453"/>
      <c r="B1602" s="389"/>
      <c r="C1602" s="13" t="s">
        <v>57</v>
      </c>
      <c r="D1602" s="131">
        <v>2019</v>
      </c>
      <c r="E1602" s="306">
        <v>281.51400000000001</v>
      </c>
      <c r="F1602" s="306">
        <v>281.51400000000001</v>
      </c>
      <c r="G1602" s="306">
        <f t="shared" si="43"/>
        <v>282.68899999999996</v>
      </c>
      <c r="H1602" s="306">
        <v>279.89</v>
      </c>
      <c r="I1602" s="306">
        <v>2.7989999999999999</v>
      </c>
      <c r="J1602" s="306"/>
      <c r="K1602" s="306">
        <f>83.618+0.83618</f>
        <v>84.454179999999994</v>
      </c>
      <c r="L1602" s="306">
        <v>281.51400000000001</v>
      </c>
      <c r="M1602" s="131">
        <v>100</v>
      </c>
      <c r="N1602" s="131">
        <v>100</v>
      </c>
      <c r="O1602" s="229" t="s">
        <v>47</v>
      </c>
    </row>
    <row r="1603" spans="1:15" ht="45" x14ac:dyDescent="0.25">
      <c r="A1603" s="453"/>
      <c r="B1603" s="389"/>
      <c r="C1603" s="13" t="s">
        <v>58</v>
      </c>
      <c r="D1603" s="131">
        <v>2019</v>
      </c>
      <c r="E1603" s="306">
        <f>G1603</f>
        <v>7.07</v>
      </c>
      <c r="F1603" s="306">
        <f>G1603</f>
        <v>7.07</v>
      </c>
      <c r="G1603" s="306">
        <f t="shared" si="43"/>
        <v>7.07</v>
      </c>
      <c r="H1603" s="306">
        <v>7</v>
      </c>
      <c r="I1603" s="306">
        <v>7.0000000000000007E-2</v>
      </c>
      <c r="J1603" s="306"/>
      <c r="K1603" s="306"/>
      <c r="L1603" s="306"/>
      <c r="M1603" s="131">
        <v>0</v>
      </c>
      <c r="N1603" s="131">
        <v>0</v>
      </c>
      <c r="O1603" s="229" t="s">
        <v>47</v>
      </c>
    </row>
    <row r="1604" spans="1:15" ht="75" x14ac:dyDescent="0.25">
      <c r="A1604" s="453"/>
      <c r="B1604" s="389"/>
      <c r="C1604" s="13" t="s">
        <v>59</v>
      </c>
      <c r="D1604" s="131">
        <v>2019</v>
      </c>
      <c r="E1604" s="306">
        <f>G1604</f>
        <v>3.6259999999999999</v>
      </c>
      <c r="F1604" s="306">
        <f>G1604</f>
        <v>3.6259999999999999</v>
      </c>
      <c r="G1604" s="306">
        <f t="shared" si="43"/>
        <v>3.6259999999999999</v>
      </c>
      <c r="H1604" s="306">
        <v>3.59</v>
      </c>
      <c r="I1604" s="306">
        <v>3.5999999999999997E-2</v>
      </c>
      <c r="J1604" s="306"/>
      <c r="K1604" s="306"/>
      <c r="L1604" s="306"/>
      <c r="M1604" s="131">
        <v>0</v>
      </c>
      <c r="N1604" s="131">
        <v>0</v>
      </c>
      <c r="O1604" s="229" t="s">
        <v>47</v>
      </c>
    </row>
    <row r="1605" spans="1:15" ht="60" x14ac:dyDescent="0.25">
      <c r="A1605" s="453"/>
      <c r="B1605" s="389"/>
      <c r="C1605" s="13" t="s">
        <v>60</v>
      </c>
      <c r="D1605" s="131">
        <v>2019</v>
      </c>
      <c r="E1605" s="306">
        <f>G1605</f>
        <v>101</v>
      </c>
      <c r="F1605" s="306">
        <f>G1605</f>
        <v>101</v>
      </c>
      <c r="G1605" s="306">
        <f t="shared" si="43"/>
        <v>101</v>
      </c>
      <c r="H1605" s="306">
        <v>100</v>
      </c>
      <c r="I1605" s="306">
        <v>1</v>
      </c>
      <c r="J1605" s="306"/>
      <c r="K1605" s="306"/>
      <c r="L1605" s="306">
        <f>91.07921+0.91079</f>
        <v>91.990000000000009</v>
      </c>
      <c r="M1605" s="131">
        <v>0</v>
      </c>
      <c r="N1605" s="131">
        <v>0</v>
      </c>
      <c r="O1605" s="229" t="s">
        <v>47</v>
      </c>
    </row>
    <row r="1606" spans="1:15" ht="120.75" thickBot="1" x14ac:dyDescent="0.3">
      <c r="A1606" s="453"/>
      <c r="B1606" s="437"/>
      <c r="C1606" s="38" t="s">
        <v>61</v>
      </c>
      <c r="D1606" s="144">
        <v>2019</v>
      </c>
      <c r="E1606" s="319">
        <v>274.31</v>
      </c>
      <c r="F1606" s="319">
        <v>274.31</v>
      </c>
      <c r="G1606" s="319">
        <f t="shared" si="43"/>
        <v>74.406999999999996</v>
      </c>
      <c r="H1606" s="319">
        <v>73.67</v>
      </c>
      <c r="I1606" s="319">
        <v>0.73699999999999999</v>
      </c>
      <c r="J1606" s="319"/>
      <c r="K1606" s="319"/>
      <c r="L1606" s="319">
        <f>72.19505+0.722</f>
        <v>72.917049999999989</v>
      </c>
      <c r="M1606" s="144">
        <v>26.6</v>
      </c>
      <c r="N1606" s="144">
        <v>100</v>
      </c>
      <c r="O1606" s="233" t="s">
        <v>47</v>
      </c>
    </row>
    <row r="1607" spans="1:15" ht="90.75" thickBot="1" x14ac:dyDescent="0.3">
      <c r="A1607" s="3" t="s">
        <v>62</v>
      </c>
      <c r="B1607" s="79" t="s">
        <v>2674</v>
      </c>
      <c r="C1607" s="46" t="s">
        <v>63</v>
      </c>
      <c r="D1607" s="11">
        <v>2020</v>
      </c>
      <c r="E1607" s="324">
        <v>2248</v>
      </c>
      <c r="F1607" s="324">
        <v>1722.5</v>
      </c>
      <c r="G1607" s="324">
        <v>1403.5</v>
      </c>
      <c r="H1607" s="324">
        <v>898</v>
      </c>
      <c r="I1607" s="324">
        <v>5.5</v>
      </c>
      <c r="J1607" s="324">
        <v>500</v>
      </c>
      <c r="K1607" s="324">
        <v>427.2</v>
      </c>
      <c r="L1607" s="324">
        <v>510</v>
      </c>
      <c r="M1607" s="11">
        <v>46</v>
      </c>
      <c r="N1607" s="11">
        <v>36.299999999999997</v>
      </c>
      <c r="O1607" s="228" t="s">
        <v>64</v>
      </c>
    </row>
    <row r="1608" spans="1:15" ht="90" x14ac:dyDescent="0.25">
      <c r="A1608" s="439" t="s">
        <v>65</v>
      </c>
      <c r="B1608" s="436" t="s">
        <v>2674</v>
      </c>
      <c r="C1608" s="16" t="s">
        <v>66</v>
      </c>
      <c r="D1608" s="141" t="s">
        <v>2463</v>
      </c>
      <c r="E1608" s="313">
        <v>299.346</v>
      </c>
      <c r="F1608" s="313">
        <f t="shared" ref="F1608:G1610" si="44">G1608</f>
        <v>299.34500000000003</v>
      </c>
      <c r="G1608" s="313">
        <f t="shared" si="44"/>
        <v>299.34500000000003</v>
      </c>
      <c r="H1608" s="313">
        <v>299.34500000000003</v>
      </c>
      <c r="I1608" s="313"/>
      <c r="J1608" s="313"/>
      <c r="K1608" s="313">
        <v>0</v>
      </c>
      <c r="L1608" s="313">
        <v>17.100000000000001</v>
      </c>
      <c r="M1608" s="141">
        <v>6</v>
      </c>
      <c r="N1608" s="141">
        <v>6</v>
      </c>
      <c r="O1608" s="226" t="s">
        <v>2657</v>
      </c>
    </row>
    <row r="1609" spans="1:15" ht="60" x14ac:dyDescent="0.25">
      <c r="A1609" s="440"/>
      <c r="B1609" s="389"/>
      <c r="C1609" s="13" t="s">
        <v>67</v>
      </c>
      <c r="D1609" s="131" t="s">
        <v>2463</v>
      </c>
      <c r="E1609" s="306">
        <v>250</v>
      </c>
      <c r="F1609" s="306">
        <f t="shared" si="44"/>
        <v>250</v>
      </c>
      <c r="G1609" s="306">
        <f t="shared" si="44"/>
        <v>250</v>
      </c>
      <c r="H1609" s="306">
        <v>250</v>
      </c>
      <c r="I1609" s="306"/>
      <c r="J1609" s="306"/>
      <c r="K1609" s="306">
        <v>0</v>
      </c>
      <c r="L1609" s="306"/>
      <c r="M1609" s="131">
        <v>0</v>
      </c>
      <c r="N1609" s="131"/>
      <c r="O1609" s="229" t="s">
        <v>2657</v>
      </c>
    </row>
    <row r="1610" spans="1:15" ht="90" x14ac:dyDescent="0.25">
      <c r="A1610" s="440"/>
      <c r="B1610" s="389"/>
      <c r="C1610" s="13" t="s">
        <v>68</v>
      </c>
      <c r="D1610" s="131" t="s">
        <v>2463</v>
      </c>
      <c r="E1610" s="306">
        <v>1450</v>
      </c>
      <c r="F1610" s="306">
        <f t="shared" si="44"/>
        <v>1450</v>
      </c>
      <c r="G1610" s="306">
        <f t="shared" si="44"/>
        <v>1450</v>
      </c>
      <c r="H1610" s="306">
        <v>1450</v>
      </c>
      <c r="I1610" s="306"/>
      <c r="J1610" s="306"/>
      <c r="K1610" s="306">
        <v>0</v>
      </c>
      <c r="L1610" s="306"/>
      <c r="M1610" s="131">
        <v>0</v>
      </c>
      <c r="N1610" s="131"/>
      <c r="O1610" s="229" t="s">
        <v>2657</v>
      </c>
    </row>
    <row r="1611" spans="1:15" ht="60" x14ac:dyDescent="0.25">
      <c r="A1611" s="440"/>
      <c r="B1611" s="389" t="s">
        <v>2632</v>
      </c>
      <c r="C1611" s="13" t="s">
        <v>69</v>
      </c>
      <c r="D1611" s="131" t="s">
        <v>2452</v>
      </c>
      <c r="E1611" s="306">
        <v>459.55</v>
      </c>
      <c r="F1611" s="306">
        <v>459.55</v>
      </c>
      <c r="G1611" s="306">
        <f>H1611+I1611</f>
        <v>459.55</v>
      </c>
      <c r="H1611" s="306">
        <v>455</v>
      </c>
      <c r="I1611" s="306">
        <v>4.55</v>
      </c>
      <c r="J1611" s="306"/>
      <c r="K1611" s="306">
        <v>459.55</v>
      </c>
      <c r="L1611" s="306">
        <v>459.55</v>
      </c>
      <c r="M1611" s="131">
        <v>100</v>
      </c>
      <c r="N1611" s="131">
        <v>100</v>
      </c>
      <c r="O1611" s="229" t="s">
        <v>2657</v>
      </c>
    </row>
    <row r="1612" spans="1:15" ht="60" x14ac:dyDescent="0.25">
      <c r="A1612" s="440"/>
      <c r="B1612" s="389"/>
      <c r="C1612" s="13" t="s">
        <v>70</v>
      </c>
      <c r="D1612" s="131" t="s">
        <v>2452</v>
      </c>
      <c r="E1612" s="306">
        <v>459.55</v>
      </c>
      <c r="F1612" s="306">
        <v>459.55</v>
      </c>
      <c r="G1612" s="306">
        <f>H1612+I1612</f>
        <v>459.55</v>
      </c>
      <c r="H1612" s="306">
        <v>455</v>
      </c>
      <c r="I1612" s="306">
        <v>4.55</v>
      </c>
      <c r="J1612" s="306"/>
      <c r="K1612" s="306">
        <v>414.51900000000001</v>
      </c>
      <c r="L1612" s="306">
        <v>459.55</v>
      </c>
      <c r="M1612" s="131">
        <v>100</v>
      </c>
      <c r="N1612" s="131">
        <v>100</v>
      </c>
      <c r="O1612" s="229" t="s">
        <v>2657</v>
      </c>
    </row>
    <row r="1613" spans="1:15" ht="60.75" thickBot="1" x14ac:dyDescent="0.3">
      <c r="A1613" s="441"/>
      <c r="B1613" s="390"/>
      <c r="C1613" s="15" t="s">
        <v>71</v>
      </c>
      <c r="D1613" s="132" t="s">
        <v>2452</v>
      </c>
      <c r="E1613" s="307">
        <v>459.55</v>
      </c>
      <c r="F1613" s="307">
        <v>459.55</v>
      </c>
      <c r="G1613" s="307">
        <f>H1613+I1613</f>
        <v>459.55</v>
      </c>
      <c r="H1613" s="307">
        <v>455</v>
      </c>
      <c r="I1613" s="307">
        <v>4.55</v>
      </c>
      <c r="J1613" s="307"/>
      <c r="K1613" s="307">
        <v>459.55</v>
      </c>
      <c r="L1613" s="307">
        <v>459.55</v>
      </c>
      <c r="M1613" s="132">
        <v>100</v>
      </c>
      <c r="N1613" s="132">
        <v>100</v>
      </c>
      <c r="O1613" s="227" t="s">
        <v>2657</v>
      </c>
    </row>
    <row r="1614" spans="1:15" ht="75" x14ac:dyDescent="0.25">
      <c r="A1614" s="439" t="s">
        <v>72</v>
      </c>
      <c r="B1614" s="436" t="s">
        <v>2674</v>
      </c>
      <c r="C1614" s="16" t="s">
        <v>73</v>
      </c>
      <c r="D1614" s="141">
        <v>2019</v>
      </c>
      <c r="E1614" s="313">
        <v>905.22799999999995</v>
      </c>
      <c r="F1614" s="313">
        <v>905.22799999999995</v>
      </c>
      <c r="G1614" s="313">
        <v>897</v>
      </c>
      <c r="H1614" s="313">
        <v>897</v>
      </c>
      <c r="I1614" s="313"/>
      <c r="J1614" s="313"/>
      <c r="K1614" s="313"/>
      <c r="L1614" s="313"/>
      <c r="M1614" s="141">
        <v>8</v>
      </c>
      <c r="N1614" s="141">
        <v>8</v>
      </c>
      <c r="O1614" s="226" t="s">
        <v>2467</v>
      </c>
    </row>
    <row r="1615" spans="1:15" ht="75" x14ac:dyDescent="0.25">
      <c r="A1615" s="440"/>
      <c r="B1615" s="389"/>
      <c r="C1615" s="13" t="s">
        <v>74</v>
      </c>
      <c r="D1615" s="131">
        <v>2019</v>
      </c>
      <c r="E1615" s="306">
        <v>822.73599999999999</v>
      </c>
      <c r="F1615" s="306">
        <v>822.73599999999999</v>
      </c>
      <c r="G1615" s="306">
        <v>815</v>
      </c>
      <c r="H1615" s="306">
        <v>815</v>
      </c>
      <c r="I1615" s="306"/>
      <c r="J1615" s="306"/>
      <c r="K1615" s="306"/>
      <c r="L1615" s="306"/>
      <c r="M1615" s="131">
        <v>8</v>
      </c>
      <c r="N1615" s="131">
        <v>8</v>
      </c>
      <c r="O1615" s="229" t="s">
        <v>2467</v>
      </c>
    </row>
    <row r="1616" spans="1:15" ht="60" x14ac:dyDescent="0.25">
      <c r="A1616" s="440"/>
      <c r="B1616" s="389"/>
      <c r="C1616" s="13" t="s">
        <v>75</v>
      </c>
      <c r="D1616" s="131">
        <v>2019</v>
      </c>
      <c r="E1616" s="306">
        <v>520</v>
      </c>
      <c r="F1616" s="306">
        <v>520</v>
      </c>
      <c r="G1616" s="306">
        <v>520</v>
      </c>
      <c r="H1616" s="306">
        <v>520</v>
      </c>
      <c r="I1616" s="306">
        <v>0</v>
      </c>
      <c r="J1616" s="306">
        <v>0</v>
      </c>
      <c r="K1616" s="306">
        <v>0</v>
      </c>
      <c r="L1616" s="306">
        <v>193.9</v>
      </c>
      <c r="M1616" s="131">
        <v>100</v>
      </c>
      <c r="N1616" s="131">
        <v>37</v>
      </c>
      <c r="O1616" s="229" t="s">
        <v>76</v>
      </c>
    </row>
    <row r="1617" spans="1:15" ht="60" x14ac:dyDescent="0.25">
      <c r="A1617" s="440"/>
      <c r="B1617" s="389" t="s">
        <v>2632</v>
      </c>
      <c r="C1617" s="13" t="s">
        <v>77</v>
      </c>
      <c r="D1617" s="131" t="s">
        <v>2452</v>
      </c>
      <c r="E1617" s="306">
        <v>1313.0609999999999</v>
      </c>
      <c r="F1617" s="306">
        <v>154.858</v>
      </c>
      <c r="G1617" s="306">
        <v>164.11199999999999</v>
      </c>
      <c r="H1617" s="306">
        <v>154.858</v>
      </c>
      <c r="I1617" s="306">
        <v>9.2539999999999996</v>
      </c>
      <c r="J1617" s="306">
        <v>0</v>
      </c>
      <c r="K1617" s="306">
        <v>0</v>
      </c>
      <c r="L1617" s="306">
        <v>57.216000000000001</v>
      </c>
      <c r="M1617" s="131">
        <v>93</v>
      </c>
      <c r="N1617" s="131">
        <v>37</v>
      </c>
      <c r="O1617" s="229" t="s">
        <v>2467</v>
      </c>
    </row>
    <row r="1618" spans="1:15" ht="105" x14ac:dyDescent="0.25">
      <c r="A1618" s="440"/>
      <c r="B1618" s="389"/>
      <c r="C1618" s="13" t="s">
        <v>78</v>
      </c>
      <c r="D1618" s="131" t="s">
        <v>2452</v>
      </c>
      <c r="E1618" s="306">
        <v>523.39200000000005</v>
      </c>
      <c r="F1618" s="306">
        <v>523.39200000000005</v>
      </c>
      <c r="G1618" s="306">
        <v>341.923</v>
      </c>
      <c r="H1618" s="306">
        <v>338.53699999999998</v>
      </c>
      <c r="I1618" s="306">
        <v>3.3860000000000001</v>
      </c>
      <c r="J1618" s="306">
        <v>0</v>
      </c>
      <c r="K1618" s="306">
        <v>0</v>
      </c>
      <c r="L1618" s="306">
        <v>285.96499999999997</v>
      </c>
      <c r="M1618" s="131">
        <v>100</v>
      </c>
      <c r="N1618" s="131">
        <v>84</v>
      </c>
      <c r="O1618" s="229" t="s">
        <v>2467</v>
      </c>
    </row>
    <row r="1619" spans="1:15" ht="60" x14ac:dyDescent="0.25">
      <c r="A1619" s="440"/>
      <c r="B1619" s="389"/>
      <c r="C1619" s="13" t="s">
        <v>79</v>
      </c>
      <c r="D1619" s="131" t="s">
        <v>2452</v>
      </c>
      <c r="E1619" s="306">
        <v>1779.625</v>
      </c>
      <c r="F1619" s="306">
        <v>1779.625</v>
      </c>
      <c r="G1619" s="306">
        <v>1323</v>
      </c>
      <c r="H1619" s="306">
        <v>1300</v>
      </c>
      <c r="I1619" s="306">
        <v>23</v>
      </c>
      <c r="J1619" s="306">
        <v>0</v>
      </c>
      <c r="K1619" s="306">
        <v>478</v>
      </c>
      <c r="L1619" s="306">
        <v>1300</v>
      </c>
      <c r="M1619" s="131">
        <v>100</v>
      </c>
      <c r="N1619" s="131">
        <v>100</v>
      </c>
      <c r="O1619" s="229" t="s">
        <v>76</v>
      </c>
    </row>
    <row r="1620" spans="1:15" ht="60" x14ac:dyDescent="0.25">
      <c r="A1620" s="440"/>
      <c r="B1620" s="389"/>
      <c r="C1620" s="13" t="s">
        <v>80</v>
      </c>
      <c r="D1620" s="131" t="s">
        <v>2452</v>
      </c>
      <c r="E1620" s="306">
        <v>1490</v>
      </c>
      <c r="F1620" s="306">
        <v>597.95000000000005</v>
      </c>
      <c r="G1620" s="306">
        <v>483.6</v>
      </c>
      <c r="H1620" s="306">
        <v>469.9</v>
      </c>
      <c r="I1620" s="306">
        <v>13.7</v>
      </c>
      <c r="J1620" s="306"/>
      <c r="K1620" s="306"/>
      <c r="L1620" s="306"/>
      <c r="M1620" s="131">
        <v>100</v>
      </c>
      <c r="N1620" s="131">
        <v>100</v>
      </c>
      <c r="O1620" s="229" t="s">
        <v>2467</v>
      </c>
    </row>
    <row r="1621" spans="1:15" ht="75.75" thickBot="1" x14ac:dyDescent="0.3">
      <c r="A1621" s="441"/>
      <c r="B1621" s="390"/>
      <c r="C1621" s="15" t="s">
        <v>81</v>
      </c>
      <c r="D1621" s="132" t="s">
        <v>2452</v>
      </c>
      <c r="E1621" s="307">
        <v>1495</v>
      </c>
      <c r="F1621" s="307">
        <v>1495</v>
      </c>
      <c r="G1621" s="307">
        <v>1380.7</v>
      </c>
      <c r="H1621" s="307">
        <v>1367</v>
      </c>
      <c r="I1621" s="307">
        <v>13.7</v>
      </c>
      <c r="J1621" s="307"/>
      <c r="K1621" s="307"/>
      <c r="L1621" s="307"/>
      <c r="M1621" s="132">
        <v>100</v>
      </c>
      <c r="N1621" s="132">
        <v>100</v>
      </c>
      <c r="O1621" s="227" t="s">
        <v>2467</v>
      </c>
    </row>
    <row r="1622" spans="1:15" ht="60" x14ac:dyDescent="0.25">
      <c r="A1622" s="368" t="s">
        <v>82</v>
      </c>
      <c r="B1622" s="436" t="s">
        <v>2674</v>
      </c>
      <c r="C1622" s="16" t="s">
        <v>83</v>
      </c>
      <c r="D1622" s="141">
        <v>2019</v>
      </c>
      <c r="E1622" s="313">
        <v>60</v>
      </c>
      <c r="F1622" s="313">
        <v>60</v>
      </c>
      <c r="G1622" s="313">
        <v>60</v>
      </c>
      <c r="H1622" s="313">
        <v>58.067</v>
      </c>
      <c r="I1622" s="313">
        <v>1.9330000000000001</v>
      </c>
      <c r="J1622" s="313"/>
      <c r="K1622" s="313"/>
      <c r="L1622" s="313"/>
      <c r="M1622" s="141">
        <v>0</v>
      </c>
      <c r="N1622" s="141"/>
      <c r="O1622" s="226" t="s">
        <v>2672</v>
      </c>
    </row>
    <row r="1623" spans="1:15" ht="75.75" thickBot="1" x14ac:dyDescent="0.3">
      <c r="A1623" s="369"/>
      <c r="B1623" s="389"/>
      <c r="C1623" s="13" t="s">
        <v>84</v>
      </c>
      <c r="D1623" s="131">
        <v>2019</v>
      </c>
      <c r="E1623" s="306">
        <v>60</v>
      </c>
      <c r="F1623" s="306">
        <v>60</v>
      </c>
      <c r="G1623" s="306">
        <v>60</v>
      </c>
      <c r="H1623" s="306">
        <v>58.067</v>
      </c>
      <c r="I1623" s="306">
        <f>1.933</f>
        <v>1.9330000000000001</v>
      </c>
      <c r="J1623" s="306"/>
      <c r="K1623" s="306"/>
      <c r="L1623" s="306"/>
      <c r="M1623" s="131">
        <v>0</v>
      </c>
      <c r="N1623" s="131"/>
      <c r="O1623" s="229" t="s">
        <v>2467</v>
      </c>
    </row>
    <row r="1624" spans="1:15" ht="60" x14ac:dyDescent="0.25">
      <c r="A1624" s="439" t="s">
        <v>85</v>
      </c>
      <c r="B1624" s="362" t="s">
        <v>2674</v>
      </c>
      <c r="C1624" s="16" t="s">
        <v>86</v>
      </c>
      <c r="D1624" s="141">
        <v>2019</v>
      </c>
      <c r="E1624" s="313">
        <v>590</v>
      </c>
      <c r="F1624" s="313">
        <f>G1624</f>
        <v>430</v>
      </c>
      <c r="G1624" s="313">
        <v>430</v>
      </c>
      <c r="H1624" s="313">
        <v>430</v>
      </c>
      <c r="I1624" s="313"/>
      <c r="J1624" s="313"/>
      <c r="K1624" s="313"/>
      <c r="L1624" s="313"/>
      <c r="M1624" s="141"/>
      <c r="N1624" s="141">
        <v>0</v>
      </c>
      <c r="O1624" s="226" t="s">
        <v>2467</v>
      </c>
    </row>
    <row r="1625" spans="1:15" ht="45" x14ac:dyDescent="0.25">
      <c r="A1625" s="440"/>
      <c r="B1625" s="363"/>
      <c r="C1625" s="13" t="s">
        <v>87</v>
      </c>
      <c r="D1625" s="131">
        <v>2019</v>
      </c>
      <c r="E1625" s="306">
        <v>90</v>
      </c>
      <c r="F1625" s="306">
        <f>G1625</f>
        <v>90</v>
      </c>
      <c r="G1625" s="306">
        <v>90</v>
      </c>
      <c r="H1625" s="306">
        <v>90</v>
      </c>
      <c r="I1625" s="306"/>
      <c r="J1625" s="306"/>
      <c r="K1625" s="306"/>
      <c r="L1625" s="306"/>
      <c r="M1625" s="131"/>
      <c r="N1625" s="131">
        <v>0</v>
      </c>
      <c r="O1625" s="229" t="s">
        <v>2467</v>
      </c>
    </row>
    <row r="1626" spans="1:15" ht="45" x14ac:dyDescent="0.25">
      <c r="A1626" s="440"/>
      <c r="B1626" s="363"/>
      <c r="C1626" s="13" t="s">
        <v>88</v>
      </c>
      <c r="D1626" s="131">
        <v>2019</v>
      </c>
      <c r="E1626" s="306">
        <v>70</v>
      </c>
      <c r="F1626" s="306">
        <f>G1626</f>
        <v>70</v>
      </c>
      <c r="G1626" s="306">
        <v>70</v>
      </c>
      <c r="H1626" s="306">
        <v>70</v>
      </c>
      <c r="I1626" s="306"/>
      <c r="J1626" s="306"/>
      <c r="K1626" s="306"/>
      <c r="L1626" s="306"/>
      <c r="M1626" s="131"/>
      <c r="N1626" s="131">
        <v>0</v>
      </c>
      <c r="O1626" s="229" t="s">
        <v>2467</v>
      </c>
    </row>
    <row r="1627" spans="1:15" ht="75" x14ac:dyDescent="0.25">
      <c r="A1627" s="440"/>
      <c r="B1627" s="363"/>
      <c r="C1627" s="13" t="s">
        <v>89</v>
      </c>
      <c r="D1627" s="131">
        <v>2019</v>
      </c>
      <c r="E1627" s="306">
        <v>1400</v>
      </c>
      <c r="F1627" s="306">
        <f>G1627</f>
        <v>1400</v>
      </c>
      <c r="G1627" s="306">
        <v>1400</v>
      </c>
      <c r="H1627" s="306">
        <v>1400</v>
      </c>
      <c r="I1627" s="306"/>
      <c r="J1627" s="306"/>
      <c r="K1627" s="306">
        <v>646.70000000000005</v>
      </c>
      <c r="L1627" s="306">
        <v>0</v>
      </c>
      <c r="M1627" s="131">
        <v>46.2</v>
      </c>
      <c r="N1627" s="131">
        <v>46.2</v>
      </c>
      <c r="O1627" s="229" t="s">
        <v>90</v>
      </c>
    </row>
    <row r="1628" spans="1:15" s="210" customFormat="1" ht="45" x14ac:dyDescent="0.25">
      <c r="A1628" s="440"/>
      <c r="B1628" s="380" t="s">
        <v>2632</v>
      </c>
      <c r="C1628" s="13" t="s">
        <v>91</v>
      </c>
      <c r="D1628" s="131" t="s">
        <v>2479</v>
      </c>
      <c r="E1628" s="306">
        <v>27.8</v>
      </c>
      <c r="F1628" s="306">
        <v>27.8</v>
      </c>
      <c r="G1628" s="306">
        <v>27.8</v>
      </c>
      <c r="H1628" s="306">
        <v>27</v>
      </c>
      <c r="I1628" s="306">
        <v>0.8</v>
      </c>
      <c r="J1628" s="306"/>
      <c r="K1628" s="306"/>
      <c r="L1628" s="306"/>
      <c r="M1628" s="131"/>
      <c r="N1628" s="131">
        <v>0</v>
      </c>
      <c r="O1628" s="229" t="s">
        <v>2673</v>
      </c>
    </row>
    <row r="1629" spans="1:15" s="210" customFormat="1" ht="90" x14ac:dyDescent="0.25">
      <c r="A1629" s="440"/>
      <c r="B1629" s="380"/>
      <c r="C1629" s="13" t="s">
        <v>92</v>
      </c>
      <c r="D1629" s="131" t="s">
        <v>2479</v>
      </c>
      <c r="E1629" s="306">
        <f>F1629</f>
        <v>1.21919</v>
      </c>
      <c r="F1629" s="306">
        <v>1.21919</v>
      </c>
      <c r="G1629" s="306">
        <f t="shared" ref="G1629:G1640" si="45">H1629</f>
        <v>1.21919</v>
      </c>
      <c r="H1629" s="306">
        <v>1.21919</v>
      </c>
      <c r="I1629" s="306"/>
      <c r="J1629" s="306"/>
      <c r="K1629" s="306"/>
      <c r="L1629" s="306"/>
      <c r="M1629" s="131"/>
      <c r="N1629" s="131">
        <v>0</v>
      </c>
      <c r="O1629" s="229" t="s">
        <v>2391</v>
      </c>
    </row>
    <row r="1630" spans="1:15" s="210" customFormat="1" ht="75" x14ac:dyDescent="0.25">
      <c r="A1630" s="440"/>
      <c r="B1630" s="380"/>
      <c r="C1630" s="13" t="s">
        <v>93</v>
      </c>
      <c r="D1630" s="131" t="s">
        <v>2479</v>
      </c>
      <c r="E1630" s="306">
        <f t="shared" ref="E1630:E1640" si="46">F1630</f>
        <v>2.1859099999999998</v>
      </c>
      <c r="F1630" s="306">
        <v>2.1859099999999998</v>
      </c>
      <c r="G1630" s="306">
        <f t="shared" si="45"/>
        <v>2.1859099999999998</v>
      </c>
      <c r="H1630" s="306">
        <v>2.1859099999999998</v>
      </c>
      <c r="I1630" s="306"/>
      <c r="J1630" s="306"/>
      <c r="K1630" s="306"/>
      <c r="L1630" s="306"/>
      <c r="M1630" s="131"/>
      <c r="N1630" s="131">
        <v>0</v>
      </c>
      <c r="O1630" s="229" t="s">
        <v>2391</v>
      </c>
    </row>
    <row r="1631" spans="1:15" s="210" customFormat="1" ht="75" x14ac:dyDescent="0.25">
      <c r="A1631" s="440"/>
      <c r="B1631" s="380"/>
      <c r="C1631" s="13" t="s">
        <v>94</v>
      </c>
      <c r="D1631" s="131" t="s">
        <v>2479</v>
      </c>
      <c r="E1631" s="306">
        <f t="shared" si="46"/>
        <v>4.7720000000000002</v>
      </c>
      <c r="F1631" s="306">
        <v>4.7720000000000002</v>
      </c>
      <c r="G1631" s="306">
        <f t="shared" si="45"/>
        <v>4.7720000000000002</v>
      </c>
      <c r="H1631" s="306">
        <v>4.7720000000000002</v>
      </c>
      <c r="I1631" s="306"/>
      <c r="J1631" s="306"/>
      <c r="K1631" s="306"/>
      <c r="L1631" s="306"/>
      <c r="M1631" s="131"/>
      <c r="N1631" s="131">
        <v>0</v>
      </c>
      <c r="O1631" s="229" t="s">
        <v>2391</v>
      </c>
    </row>
    <row r="1632" spans="1:15" s="210" customFormat="1" ht="75" x14ac:dyDescent="0.25">
      <c r="A1632" s="440"/>
      <c r="B1632" s="380"/>
      <c r="C1632" s="13" t="s">
        <v>95</v>
      </c>
      <c r="D1632" s="131" t="s">
        <v>2479</v>
      </c>
      <c r="E1632" s="306">
        <f t="shared" si="46"/>
        <v>5.79664</v>
      </c>
      <c r="F1632" s="306">
        <v>5.79664</v>
      </c>
      <c r="G1632" s="306">
        <f t="shared" si="45"/>
        <v>5.79664</v>
      </c>
      <c r="H1632" s="306">
        <v>5.79664</v>
      </c>
      <c r="I1632" s="306"/>
      <c r="J1632" s="306"/>
      <c r="K1632" s="306"/>
      <c r="L1632" s="306"/>
      <c r="M1632" s="131"/>
      <c r="N1632" s="131">
        <v>0</v>
      </c>
      <c r="O1632" s="229" t="s">
        <v>2391</v>
      </c>
    </row>
    <row r="1633" spans="1:15" s="210" customFormat="1" ht="135" x14ac:dyDescent="0.25">
      <c r="A1633" s="440"/>
      <c r="B1633" s="380"/>
      <c r="C1633" s="13" t="s">
        <v>96</v>
      </c>
      <c r="D1633" s="131" t="s">
        <v>2479</v>
      </c>
      <c r="E1633" s="306">
        <f t="shared" si="46"/>
        <v>3.4860000000000002</v>
      </c>
      <c r="F1633" s="306">
        <v>3.4860000000000002</v>
      </c>
      <c r="G1633" s="306">
        <f t="shared" si="45"/>
        <v>3.4860000000000002</v>
      </c>
      <c r="H1633" s="306">
        <v>3.4860000000000002</v>
      </c>
      <c r="I1633" s="306"/>
      <c r="J1633" s="306"/>
      <c r="K1633" s="306"/>
      <c r="L1633" s="306"/>
      <c r="M1633" s="131"/>
      <c r="N1633" s="131">
        <v>0</v>
      </c>
      <c r="O1633" s="229" t="s">
        <v>2391</v>
      </c>
    </row>
    <row r="1634" spans="1:15" s="210" customFormat="1" ht="105" x14ac:dyDescent="0.25">
      <c r="A1634" s="440"/>
      <c r="B1634" s="380"/>
      <c r="C1634" s="13" t="s">
        <v>97</v>
      </c>
      <c r="D1634" s="131" t="s">
        <v>2479</v>
      </c>
      <c r="E1634" s="306">
        <f t="shared" si="46"/>
        <v>5.3999999999999999E-2</v>
      </c>
      <c r="F1634" s="306">
        <v>5.3999999999999999E-2</v>
      </c>
      <c r="G1634" s="306">
        <f t="shared" si="45"/>
        <v>5.3999999999999999E-2</v>
      </c>
      <c r="H1634" s="306">
        <v>5.3999999999999999E-2</v>
      </c>
      <c r="I1634" s="306"/>
      <c r="J1634" s="306"/>
      <c r="K1634" s="306"/>
      <c r="L1634" s="306"/>
      <c r="M1634" s="131"/>
      <c r="N1634" s="131">
        <v>0</v>
      </c>
      <c r="O1634" s="229" t="s">
        <v>2391</v>
      </c>
    </row>
    <row r="1635" spans="1:15" s="210" customFormat="1" ht="120" x14ac:dyDescent="0.25">
      <c r="A1635" s="440"/>
      <c r="B1635" s="380"/>
      <c r="C1635" s="13" t="s">
        <v>98</v>
      </c>
      <c r="D1635" s="131" t="s">
        <v>2479</v>
      </c>
      <c r="E1635" s="306">
        <f t="shared" si="46"/>
        <v>2.899</v>
      </c>
      <c r="F1635" s="306">
        <v>2.899</v>
      </c>
      <c r="G1635" s="306">
        <f t="shared" si="45"/>
        <v>2.899</v>
      </c>
      <c r="H1635" s="306">
        <v>2.899</v>
      </c>
      <c r="I1635" s="306"/>
      <c r="J1635" s="306"/>
      <c r="K1635" s="306"/>
      <c r="L1635" s="306"/>
      <c r="M1635" s="131"/>
      <c r="N1635" s="131">
        <v>0</v>
      </c>
      <c r="O1635" s="229" t="s">
        <v>2391</v>
      </c>
    </row>
    <row r="1636" spans="1:15" s="210" customFormat="1" ht="90" x14ac:dyDescent="0.25">
      <c r="A1636" s="440"/>
      <c r="B1636" s="380"/>
      <c r="C1636" s="13" t="s">
        <v>99</v>
      </c>
      <c r="D1636" s="131" t="s">
        <v>2479</v>
      </c>
      <c r="E1636" s="306">
        <f t="shared" si="46"/>
        <v>2.69</v>
      </c>
      <c r="F1636" s="306">
        <v>2.69</v>
      </c>
      <c r="G1636" s="306">
        <f t="shared" si="45"/>
        <v>2.69</v>
      </c>
      <c r="H1636" s="306">
        <v>2.69</v>
      </c>
      <c r="I1636" s="306"/>
      <c r="J1636" s="306"/>
      <c r="K1636" s="306"/>
      <c r="L1636" s="306"/>
      <c r="M1636" s="131"/>
      <c r="N1636" s="131">
        <v>0</v>
      </c>
      <c r="O1636" s="229" t="s">
        <v>2391</v>
      </c>
    </row>
    <row r="1637" spans="1:15" s="210" customFormat="1" ht="180" x14ac:dyDescent="0.25">
      <c r="A1637" s="440"/>
      <c r="B1637" s="380"/>
      <c r="C1637" s="13" t="s">
        <v>100</v>
      </c>
      <c r="D1637" s="131" t="s">
        <v>2479</v>
      </c>
      <c r="E1637" s="306">
        <f t="shared" si="46"/>
        <v>0.52300000000000002</v>
      </c>
      <c r="F1637" s="306">
        <v>0.52300000000000002</v>
      </c>
      <c r="G1637" s="306">
        <f t="shared" si="45"/>
        <v>0.52300000000000002</v>
      </c>
      <c r="H1637" s="306">
        <v>0.52300000000000002</v>
      </c>
      <c r="I1637" s="306"/>
      <c r="J1637" s="306"/>
      <c r="K1637" s="306"/>
      <c r="L1637" s="306"/>
      <c r="M1637" s="131"/>
      <c r="N1637" s="131">
        <v>0</v>
      </c>
      <c r="O1637" s="229" t="s">
        <v>2391</v>
      </c>
    </row>
    <row r="1638" spans="1:15" s="210" customFormat="1" ht="105" x14ac:dyDescent="0.25">
      <c r="A1638" s="440"/>
      <c r="B1638" s="380"/>
      <c r="C1638" s="13" t="s">
        <v>101</v>
      </c>
      <c r="D1638" s="131" t="s">
        <v>2479</v>
      </c>
      <c r="E1638" s="306">
        <f t="shared" si="46"/>
        <v>1.9E-2</v>
      </c>
      <c r="F1638" s="306">
        <v>1.9E-2</v>
      </c>
      <c r="G1638" s="306">
        <f t="shared" si="45"/>
        <v>1.9E-2</v>
      </c>
      <c r="H1638" s="306">
        <v>1.9E-2</v>
      </c>
      <c r="I1638" s="306"/>
      <c r="J1638" s="306"/>
      <c r="K1638" s="306"/>
      <c r="L1638" s="306"/>
      <c r="M1638" s="131"/>
      <c r="N1638" s="131">
        <v>0</v>
      </c>
      <c r="O1638" s="229" t="s">
        <v>2391</v>
      </c>
    </row>
    <row r="1639" spans="1:15" s="210" customFormat="1" ht="90" x14ac:dyDescent="0.25">
      <c r="A1639" s="440"/>
      <c r="B1639" s="380"/>
      <c r="C1639" s="13" t="s">
        <v>102</v>
      </c>
      <c r="D1639" s="131" t="s">
        <v>2479</v>
      </c>
      <c r="E1639" s="306">
        <f t="shared" si="46"/>
        <v>0.1</v>
      </c>
      <c r="F1639" s="306">
        <v>0.1</v>
      </c>
      <c r="G1639" s="306">
        <f t="shared" si="45"/>
        <v>0.1</v>
      </c>
      <c r="H1639" s="306">
        <v>0.1</v>
      </c>
      <c r="I1639" s="306"/>
      <c r="J1639" s="306"/>
      <c r="K1639" s="306"/>
      <c r="L1639" s="306"/>
      <c r="M1639" s="131"/>
      <c r="N1639" s="131">
        <v>0</v>
      </c>
      <c r="O1639" s="229" t="s">
        <v>2391</v>
      </c>
    </row>
    <row r="1640" spans="1:15" s="210" customFormat="1" ht="120.75" thickBot="1" x14ac:dyDescent="0.3">
      <c r="A1640" s="441"/>
      <c r="B1640" s="408"/>
      <c r="C1640" s="15" t="s">
        <v>103</v>
      </c>
      <c r="D1640" s="132" t="s">
        <v>2479</v>
      </c>
      <c r="E1640" s="306">
        <f t="shared" si="46"/>
        <v>7.5</v>
      </c>
      <c r="F1640" s="307">
        <v>7.5</v>
      </c>
      <c r="G1640" s="307">
        <f t="shared" si="45"/>
        <v>7.5</v>
      </c>
      <c r="H1640" s="307">
        <v>7.5</v>
      </c>
      <c r="I1640" s="307"/>
      <c r="J1640" s="307"/>
      <c r="K1640" s="307"/>
      <c r="L1640" s="307"/>
      <c r="M1640" s="132"/>
      <c r="N1640" s="132">
        <v>0</v>
      </c>
      <c r="O1640" s="229" t="s">
        <v>2391</v>
      </c>
    </row>
    <row r="1641" spans="1:15" ht="45" x14ac:dyDescent="0.25">
      <c r="A1641" s="439" t="s">
        <v>104</v>
      </c>
      <c r="B1641" s="436" t="s">
        <v>2632</v>
      </c>
      <c r="C1641" s="16" t="s">
        <v>105</v>
      </c>
      <c r="D1641" s="141" t="s">
        <v>2452</v>
      </c>
      <c r="E1641" s="313">
        <v>2500</v>
      </c>
      <c r="F1641" s="313">
        <v>2500</v>
      </c>
      <c r="G1641" s="313">
        <v>2500</v>
      </c>
      <c r="H1641" s="313">
        <v>2427</v>
      </c>
      <c r="I1641" s="313">
        <v>73</v>
      </c>
      <c r="J1641" s="313">
        <v>0</v>
      </c>
      <c r="K1641" s="313">
        <v>2500</v>
      </c>
      <c r="L1641" s="313">
        <v>2500</v>
      </c>
      <c r="M1641" s="141">
        <v>100</v>
      </c>
      <c r="N1641" s="141">
        <v>100</v>
      </c>
      <c r="O1641" s="226" t="s">
        <v>106</v>
      </c>
    </row>
    <row r="1642" spans="1:15" ht="60.75" thickBot="1" x14ac:dyDescent="0.3">
      <c r="A1642" s="441"/>
      <c r="B1642" s="390"/>
      <c r="C1642" s="15" t="s">
        <v>107</v>
      </c>
      <c r="D1642" s="132" t="s">
        <v>2463</v>
      </c>
      <c r="E1642" s="307">
        <v>754.29899999999998</v>
      </c>
      <c r="F1642" s="307">
        <v>754.29899999999998</v>
      </c>
      <c r="G1642" s="307">
        <v>10</v>
      </c>
      <c r="H1642" s="307">
        <v>9</v>
      </c>
      <c r="I1642" s="307">
        <v>1</v>
      </c>
      <c r="J1642" s="307">
        <v>0</v>
      </c>
      <c r="K1642" s="307">
        <v>0</v>
      </c>
      <c r="L1642" s="307">
        <v>0</v>
      </c>
      <c r="M1642" s="132">
        <v>46</v>
      </c>
      <c r="N1642" s="132">
        <v>83</v>
      </c>
      <c r="O1642" s="227" t="s">
        <v>106</v>
      </c>
    </row>
    <row r="1643" spans="1:15" ht="105" x14ac:dyDescent="0.25">
      <c r="A1643" s="439" t="s">
        <v>108</v>
      </c>
      <c r="B1643" s="436" t="s">
        <v>2632</v>
      </c>
      <c r="C1643" s="16" t="s">
        <v>109</v>
      </c>
      <c r="D1643" s="141">
        <v>2019</v>
      </c>
      <c r="E1643" s="313">
        <v>200</v>
      </c>
      <c r="F1643" s="313">
        <v>0</v>
      </c>
      <c r="G1643" s="313">
        <v>200</v>
      </c>
      <c r="H1643" s="313">
        <v>200</v>
      </c>
      <c r="I1643" s="313">
        <v>0</v>
      </c>
      <c r="J1643" s="313">
        <v>0</v>
      </c>
      <c r="K1643" s="313">
        <v>0</v>
      </c>
      <c r="L1643" s="313">
        <v>0</v>
      </c>
      <c r="M1643" s="141">
        <v>0</v>
      </c>
      <c r="N1643" s="141">
        <v>0</v>
      </c>
      <c r="O1643" s="226" t="s">
        <v>110</v>
      </c>
    </row>
    <row r="1644" spans="1:15" ht="90.75" thickBot="1" x14ac:dyDescent="0.3">
      <c r="A1644" s="441"/>
      <c r="B1644" s="390"/>
      <c r="C1644" s="15" t="s">
        <v>111</v>
      </c>
      <c r="D1644" s="132">
        <v>2019</v>
      </c>
      <c r="E1644" s="307">
        <v>229.4</v>
      </c>
      <c r="F1644" s="307">
        <v>0</v>
      </c>
      <c r="G1644" s="307">
        <v>200</v>
      </c>
      <c r="H1644" s="307">
        <v>200</v>
      </c>
      <c r="I1644" s="307">
        <v>0</v>
      </c>
      <c r="J1644" s="307">
        <v>0</v>
      </c>
      <c r="K1644" s="307">
        <v>0</v>
      </c>
      <c r="L1644" s="307">
        <v>0</v>
      </c>
      <c r="M1644" s="132">
        <v>0</v>
      </c>
      <c r="N1644" s="132">
        <v>0</v>
      </c>
      <c r="O1644" s="227" t="s">
        <v>112</v>
      </c>
    </row>
    <row r="1645" spans="1:15" ht="285" x14ac:dyDescent="0.25">
      <c r="A1645" s="439" t="s">
        <v>113</v>
      </c>
      <c r="B1645" s="436" t="s">
        <v>2632</v>
      </c>
      <c r="C1645" s="47" t="s">
        <v>114</v>
      </c>
      <c r="D1645" s="133">
        <v>2019</v>
      </c>
      <c r="E1645" s="315">
        <v>4493.8999999999996</v>
      </c>
      <c r="F1645" s="315">
        <f>G1645</f>
        <v>4493.8900000000003</v>
      </c>
      <c r="G1645" s="315">
        <f>H1645+I1645</f>
        <v>4493.8900000000003</v>
      </c>
      <c r="H1645" s="315">
        <v>4363</v>
      </c>
      <c r="I1645" s="315">
        <v>130.88999999999999</v>
      </c>
      <c r="J1645" s="315">
        <v>0</v>
      </c>
      <c r="K1645" s="315">
        <v>37.9</v>
      </c>
      <c r="L1645" s="315">
        <v>37.9</v>
      </c>
      <c r="M1645" s="133">
        <v>0</v>
      </c>
      <c r="N1645" s="133">
        <v>0</v>
      </c>
      <c r="O1645" s="245" t="s">
        <v>115</v>
      </c>
    </row>
    <row r="1646" spans="1:15" ht="180" x14ac:dyDescent="0.25">
      <c r="A1646" s="440"/>
      <c r="B1646" s="389"/>
      <c r="C1646" s="12" t="s">
        <v>116</v>
      </c>
      <c r="D1646" s="134">
        <v>2019</v>
      </c>
      <c r="E1646" s="316">
        <v>21.63</v>
      </c>
      <c r="F1646" s="316">
        <v>21.63</v>
      </c>
      <c r="G1646" s="316">
        <v>21.63</v>
      </c>
      <c r="H1646" s="316">
        <v>21</v>
      </c>
      <c r="I1646" s="316">
        <v>0.63</v>
      </c>
      <c r="J1646" s="316">
        <v>0</v>
      </c>
      <c r="K1646" s="316">
        <v>0</v>
      </c>
      <c r="L1646" s="316">
        <v>0</v>
      </c>
      <c r="M1646" s="134">
        <v>0</v>
      </c>
      <c r="N1646" s="134">
        <v>0</v>
      </c>
      <c r="O1646" s="238" t="s">
        <v>117</v>
      </c>
    </row>
    <row r="1647" spans="1:15" ht="225" x14ac:dyDescent="0.25">
      <c r="A1647" s="440"/>
      <c r="B1647" s="389"/>
      <c r="C1647" s="12" t="s">
        <v>118</v>
      </c>
      <c r="D1647" s="134">
        <v>2019</v>
      </c>
      <c r="E1647" s="316">
        <v>31.93</v>
      </c>
      <c r="F1647" s="316">
        <v>31.93</v>
      </c>
      <c r="G1647" s="316">
        <v>31.93</v>
      </c>
      <c r="H1647" s="316">
        <v>31</v>
      </c>
      <c r="I1647" s="316">
        <v>0.93</v>
      </c>
      <c r="J1647" s="316">
        <v>0</v>
      </c>
      <c r="K1647" s="316">
        <v>0</v>
      </c>
      <c r="L1647" s="316">
        <v>0</v>
      </c>
      <c r="M1647" s="134">
        <v>0</v>
      </c>
      <c r="N1647" s="134">
        <v>0</v>
      </c>
      <c r="O1647" s="238" t="s">
        <v>119</v>
      </c>
    </row>
    <row r="1648" spans="1:15" ht="195.75" thickBot="1" x14ac:dyDescent="0.3">
      <c r="A1648" s="440"/>
      <c r="B1648" s="389"/>
      <c r="C1648" s="12" t="s">
        <v>120</v>
      </c>
      <c r="D1648" s="134">
        <v>2019</v>
      </c>
      <c r="E1648" s="316">
        <f>F1648</f>
        <v>8.24</v>
      </c>
      <c r="F1648" s="316">
        <f>G1648</f>
        <v>8.24</v>
      </c>
      <c r="G1648" s="316">
        <v>8.24</v>
      </c>
      <c r="H1648" s="316">
        <v>8</v>
      </c>
      <c r="I1648" s="316">
        <v>0.24</v>
      </c>
      <c r="J1648" s="316">
        <v>0</v>
      </c>
      <c r="K1648" s="316">
        <v>0</v>
      </c>
      <c r="L1648" s="316">
        <v>0</v>
      </c>
      <c r="M1648" s="134">
        <v>0</v>
      </c>
      <c r="N1648" s="134">
        <v>0</v>
      </c>
      <c r="O1648" s="238" t="s">
        <v>121</v>
      </c>
    </row>
    <row r="1649" spans="1:16" ht="60" x14ac:dyDescent="0.25">
      <c r="A1649" s="439" t="s">
        <v>122</v>
      </c>
      <c r="B1649" s="436" t="s">
        <v>2632</v>
      </c>
      <c r="C1649" s="16" t="s">
        <v>123</v>
      </c>
      <c r="D1649" s="141" t="s">
        <v>2452</v>
      </c>
      <c r="E1649" s="313">
        <v>1484.1289099999999</v>
      </c>
      <c r="F1649" s="313">
        <v>1484.1289099999999</v>
      </c>
      <c r="G1649" s="313">
        <v>1484.1289999999999</v>
      </c>
      <c r="H1649" s="313">
        <v>1465.2</v>
      </c>
      <c r="I1649" s="313">
        <v>18.928999999999998</v>
      </c>
      <c r="J1649" s="313"/>
      <c r="K1649" s="313">
        <v>976.52499999999998</v>
      </c>
      <c r="L1649" s="313">
        <v>1335.623</v>
      </c>
      <c r="M1649" s="141">
        <v>100</v>
      </c>
      <c r="N1649" s="141">
        <v>100</v>
      </c>
      <c r="O1649" s="226" t="s">
        <v>2467</v>
      </c>
    </row>
    <row r="1650" spans="1:16" ht="75" x14ac:dyDescent="0.25">
      <c r="A1650" s="440"/>
      <c r="B1650" s="389"/>
      <c r="C1650" s="13" t="s">
        <v>124</v>
      </c>
      <c r="D1650" s="131" t="s">
        <v>2614</v>
      </c>
      <c r="E1650" s="306">
        <v>401.99299999999999</v>
      </c>
      <c r="F1650" s="306">
        <v>14.513999999999999</v>
      </c>
      <c r="G1650" s="306">
        <f>H1650+I1650</f>
        <v>14.514000000000001</v>
      </c>
      <c r="H1650" s="306">
        <v>12.714</v>
      </c>
      <c r="I1650" s="306">
        <v>1.8</v>
      </c>
      <c r="J1650" s="306"/>
      <c r="K1650" s="306"/>
      <c r="L1650" s="306"/>
      <c r="M1650" s="131">
        <v>96</v>
      </c>
      <c r="N1650" s="131">
        <v>0</v>
      </c>
      <c r="O1650" s="229" t="s">
        <v>2467</v>
      </c>
    </row>
    <row r="1651" spans="1:16" ht="105" x14ac:dyDescent="0.25">
      <c r="A1651" s="440"/>
      <c r="B1651" s="389"/>
      <c r="C1651" s="13" t="s">
        <v>125</v>
      </c>
      <c r="D1651" s="131" t="s">
        <v>2452</v>
      </c>
      <c r="E1651" s="306">
        <v>316.38499999999999</v>
      </c>
      <c r="F1651" s="306">
        <v>34.834000000000003</v>
      </c>
      <c r="G1651" s="306">
        <f>H1651+I1651</f>
        <v>34.834000000000003</v>
      </c>
      <c r="H1651" s="306">
        <v>11.734</v>
      </c>
      <c r="I1651" s="306">
        <v>23.1</v>
      </c>
      <c r="J1651" s="306"/>
      <c r="K1651" s="306"/>
      <c r="L1651" s="306"/>
      <c r="M1651" s="131">
        <v>100</v>
      </c>
      <c r="N1651" s="131">
        <v>100</v>
      </c>
      <c r="O1651" s="229" t="s">
        <v>2467</v>
      </c>
    </row>
    <row r="1652" spans="1:16" ht="75.75" thickBot="1" x14ac:dyDescent="0.3">
      <c r="A1652" s="441"/>
      <c r="B1652" s="390"/>
      <c r="C1652" s="15" t="s">
        <v>126</v>
      </c>
      <c r="D1652" s="132" t="s">
        <v>2614</v>
      </c>
      <c r="E1652" s="307">
        <v>364.6</v>
      </c>
      <c r="F1652" s="307">
        <f>G1652</f>
        <v>49.143000000000001</v>
      </c>
      <c r="G1652" s="307">
        <f>H1652+I1652</f>
        <v>49.143000000000001</v>
      </c>
      <c r="H1652" s="307">
        <v>48.143000000000001</v>
      </c>
      <c r="I1652" s="307">
        <v>1</v>
      </c>
      <c r="J1652" s="307"/>
      <c r="K1652" s="307"/>
      <c r="L1652" s="307"/>
      <c r="M1652" s="132">
        <v>86</v>
      </c>
      <c r="N1652" s="132">
        <v>0</v>
      </c>
      <c r="O1652" s="227" t="s">
        <v>2467</v>
      </c>
    </row>
    <row r="1653" spans="1:16" ht="90" x14ac:dyDescent="0.25">
      <c r="A1653" s="439" t="s">
        <v>127</v>
      </c>
      <c r="B1653" s="436" t="s">
        <v>2632</v>
      </c>
      <c r="C1653" s="16" t="s">
        <v>128</v>
      </c>
      <c r="D1653" s="141">
        <v>2019</v>
      </c>
      <c r="E1653" s="313">
        <v>247.852</v>
      </c>
      <c r="F1653" s="313">
        <f>E1653</f>
        <v>247.852</v>
      </c>
      <c r="G1653" s="313">
        <f>F1653</f>
        <v>247.852</v>
      </c>
      <c r="H1653" s="313">
        <f>F1653</f>
        <v>247.852</v>
      </c>
      <c r="I1653" s="313">
        <v>0</v>
      </c>
      <c r="J1653" s="313">
        <v>0</v>
      </c>
      <c r="K1653" s="313">
        <v>53.749000000000002</v>
      </c>
      <c r="L1653" s="313">
        <f>F1653-K1653</f>
        <v>194.10300000000001</v>
      </c>
      <c r="M1653" s="141">
        <v>78.5</v>
      </c>
      <c r="N1653" s="141">
        <v>78.5</v>
      </c>
      <c r="O1653" s="226" t="s">
        <v>2467</v>
      </c>
    </row>
    <row r="1654" spans="1:16" ht="90" x14ac:dyDescent="0.25">
      <c r="A1654" s="440"/>
      <c r="B1654" s="389"/>
      <c r="C1654" s="13" t="s">
        <v>129</v>
      </c>
      <c r="D1654" s="131">
        <v>2019</v>
      </c>
      <c r="E1654" s="306">
        <v>529.226</v>
      </c>
      <c r="F1654" s="306">
        <f>E1654</f>
        <v>529.226</v>
      </c>
      <c r="G1654" s="306">
        <f>H1654</f>
        <v>529.226</v>
      </c>
      <c r="H1654" s="306">
        <f>F1654</f>
        <v>529.226</v>
      </c>
      <c r="I1654" s="306">
        <v>0</v>
      </c>
      <c r="J1654" s="306">
        <v>0</v>
      </c>
      <c r="K1654" s="306">
        <v>0</v>
      </c>
      <c r="L1654" s="306">
        <v>0</v>
      </c>
      <c r="M1654" s="131">
        <v>0</v>
      </c>
      <c r="N1654" s="131">
        <v>0.1</v>
      </c>
      <c r="O1654" s="229" t="str">
        <f>O1653</f>
        <v>не потребує</v>
      </c>
    </row>
    <row r="1655" spans="1:16" ht="75" x14ac:dyDescent="0.25">
      <c r="A1655" s="440"/>
      <c r="B1655" s="389"/>
      <c r="C1655" s="13" t="s">
        <v>130</v>
      </c>
      <c r="D1655" s="131">
        <v>2019</v>
      </c>
      <c r="E1655" s="306">
        <v>110.616</v>
      </c>
      <c r="F1655" s="306">
        <f>E1655</f>
        <v>110.616</v>
      </c>
      <c r="G1655" s="306">
        <f>H1655</f>
        <v>110.616</v>
      </c>
      <c r="H1655" s="306">
        <f>F1655</f>
        <v>110.616</v>
      </c>
      <c r="I1655" s="306">
        <v>0</v>
      </c>
      <c r="J1655" s="306">
        <v>0</v>
      </c>
      <c r="K1655" s="306">
        <v>0</v>
      </c>
      <c r="L1655" s="306">
        <f>H1655</f>
        <v>110.616</v>
      </c>
      <c r="M1655" s="131">
        <v>100</v>
      </c>
      <c r="N1655" s="131">
        <v>100</v>
      </c>
      <c r="O1655" s="229" t="str">
        <f>O1654</f>
        <v>не потребує</v>
      </c>
    </row>
    <row r="1656" spans="1:16" ht="90" x14ac:dyDescent="0.25">
      <c r="A1656" s="440"/>
      <c r="B1656" s="389"/>
      <c r="C1656" s="13" t="s">
        <v>131</v>
      </c>
      <c r="D1656" s="131">
        <v>2019</v>
      </c>
      <c r="E1656" s="306">
        <v>1252.3869999999999</v>
      </c>
      <c r="F1656" s="306">
        <f>E1656</f>
        <v>1252.3869999999999</v>
      </c>
      <c r="G1656" s="306">
        <f>H1656</f>
        <v>1252.3869999999999</v>
      </c>
      <c r="H1656" s="306">
        <f>F1656</f>
        <v>1252.3869999999999</v>
      </c>
      <c r="I1656" s="306">
        <v>0</v>
      </c>
      <c r="J1656" s="306">
        <v>0</v>
      </c>
      <c r="K1656" s="306">
        <v>231.452</v>
      </c>
      <c r="L1656" s="306">
        <v>620.61400000000003</v>
      </c>
      <c r="M1656" s="131">
        <v>49.6</v>
      </c>
      <c r="N1656" s="131">
        <v>49.6</v>
      </c>
      <c r="O1656" s="229" t="str">
        <f>O1655</f>
        <v>не потребує</v>
      </c>
    </row>
    <row r="1657" spans="1:16" ht="105.75" thickBot="1" x14ac:dyDescent="0.3">
      <c r="A1657" s="441"/>
      <c r="B1657" s="390"/>
      <c r="C1657" s="15" t="s">
        <v>132</v>
      </c>
      <c r="D1657" s="132">
        <v>2019</v>
      </c>
      <c r="E1657" s="307">
        <v>160.738</v>
      </c>
      <c r="F1657" s="307">
        <v>160.738</v>
      </c>
      <c r="G1657" s="307">
        <v>160.738</v>
      </c>
      <c r="H1657" s="307">
        <v>160.738</v>
      </c>
      <c r="I1657" s="307">
        <v>0</v>
      </c>
      <c r="J1657" s="307">
        <v>0</v>
      </c>
      <c r="K1657" s="307">
        <v>54.225270000000002</v>
      </c>
      <c r="L1657" s="307">
        <v>106.51273</v>
      </c>
      <c r="M1657" s="132">
        <v>66.2</v>
      </c>
      <c r="N1657" s="132">
        <v>66.2</v>
      </c>
      <c r="O1657" s="227" t="s">
        <v>2467</v>
      </c>
    </row>
    <row r="1658" spans="1:16" ht="60.75" thickBot="1" x14ac:dyDescent="0.3">
      <c r="A1658" s="153" t="s">
        <v>133</v>
      </c>
      <c r="B1658" s="119" t="s">
        <v>2632</v>
      </c>
      <c r="C1658" s="15" t="s">
        <v>135</v>
      </c>
      <c r="D1658" s="132" t="s">
        <v>2479</v>
      </c>
      <c r="E1658" s="307">
        <v>2192.8870000000002</v>
      </c>
      <c r="F1658" s="307">
        <f>G1658</f>
        <v>2192.8870000000002</v>
      </c>
      <c r="G1658" s="307">
        <v>2192.8870000000002</v>
      </c>
      <c r="H1658" s="307">
        <v>2171.1750000000002</v>
      </c>
      <c r="I1658" s="307">
        <v>21.712</v>
      </c>
      <c r="J1658" s="307"/>
      <c r="K1658" s="307">
        <v>1932.4559999999999</v>
      </c>
      <c r="L1658" s="307">
        <v>1932.4559999999999</v>
      </c>
      <c r="M1658" s="132">
        <v>88</v>
      </c>
      <c r="N1658" s="132">
        <v>88</v>
      </c>
      <c r="O1658" s="227" t="s">
        <v>134</v>
      </c>
    </row>
    <row r="1659" spans="1:16" ht="75.75" thickBot="1" x14ac:dyDescent="0.3">
      <c r="A1659" s="3" t="s">
        <v>136</v>
      </c>
      <c r="B1659" s="79" t="s">
        <v>2632</v>
      </c>
      <c r="C1659" s="46" t="s">
        <v>137</v>
      </c>
      <c r="D1659" s="11" t="s">
        <v>2479</v>
      </c>
      <c r="E1659" s="324">
        <v>337.55563000000001</v>
      </c>
      <c r="F1659" s="324">
        <v>337.55563000000001</v>
      </c>
      <c r="G1659" s="324">
        <f>H1659+I1659</f>
        <v>345.92500000000001</v>
      </c>
      <c r="H1659" s="324">
        <v>342.5</v>
      </c>
      <c r="I1659" s="324">
        <v>3.4249999999999998</v>
      </c>
      <c r="J1659" s="324">
        <v>0</v>
      </c>
      <c r="K1659" s="324">
        <v>0</v>
      </c>
      <c r="L1659" s="324">
        <v>0</v>
      </c>
      <c r="M1659" s="11">
        <v>100</v>
      </c>
      <c r="N1659" s="11"/>
      <c r="O1659" s="228" t="s">
        <v>138</v>
      </c>
    </row>
    <row r="1660" spans="1:16" ht="29.25" customHeight="1" x14ac:dyDescent="0.25">
      <c r="A1660" s="385" t="s">
        <v>623</v>
      </c>
      <c r="B1660" s="386"/>
      <c r="C1660" s="386"/>
      <c r="D1660" s="386"/>
      <c r="E1660" s="386"/>
      <c r="F1660" s="386"/>
      <c r="G1660" s="386"/>
      <c r="H1660" s="386"/>
      <c r="I1660" s="386"/>
      <c r="J1660" s="386"/>
      <c r="K1660" s="386"/>
      <c r="L1660" s="386"/>
      <c r="M1660" s="386"/>
      <c r="N1660" s="386"/>
      <c r="O1660" s="387"/>
      <c r="P1660" s="209"/>
    </row>
    <row r="1661" spans="1:16" ht="60" x14ac:dyDescent="0.25">
      <c r="A1661" s="370" t="s">
        <v>624</v>
      </c>
      <c r="B1661" s="366" t="s">
        <v>141</v>
      </c>
      <c r="C1661" s="211" t="s">
        <v>625</v>
      </c>
      <c r="D1661" s="56">
        <v>2019</v>
      </c>
      <c r="E1661" s="320" t="s">
        <v>626</v>
      </c>
      <c r="F1661" s="320"/>
      <c r="G1661" s="320">
        <f>H1661+I1661</f>
        <v>200</v>
      </c>
      <c r="H1661" s="320">
        <v>200</v>
      </c>
      <c r="I1661" s="320"/>
      <c r="J1661" s="320"/>
      <c r="K1661" s="320"/>
      <c r="L1661" s="320">
        <v>0</v>
      </c>
      <c r="M1661" s="88">
        <v>0</v>
      </c>
      <c r="N1661" s="88">
        <v>0</v>
      </c>
      <c r="O1661" s="234" t="s">
        <v>2467</v>
      </c>
    </row>
    <row r="1662" spans="1:16" ht="75" x14ac:dyDescent="0.25">
      <c r="A1662" s="375"/>
      <c r="B1662" s="363"/>
      <c r="C1662" s="13" t="s">
        <v>627</v>
      </c>
      <c r="D1662" s="131">
        <v>2019</v>
      </c>
      <c r="E1662" s="306"/>
      <c r="F1662" s="306"/>
      <c r="G1662" s="306">
        <f>H1662+I1662</f>
        <v>2230</v>
      </c>
      <c r="H1662" s="306">
        <v>2000</v>
      </c>
      <c r="I1662" s="306">
        <v>230</v>
      </c>
      <c r="J1662" s="306"/>
      <c r="K1662" s="306"/>
      <c r="L1662" s="306">
        <v>0</v>
      </c>
      <c r="M1662" s="95">
        <v>0</v>
      </c>
      <c r="N1662" s="95">
        <v>0</v>
      </c>
      <c r="O1662" s="229" t="s">
        <v>628</v>
      </c>
    </row>
    <row r="1663" spans="1:16" ht="60" x14ac:dyDescent="0.25">
      <c r="A1663" s="375"/>
      <c r="B1663" s="363" t="s">
        <v>2632</v>
      </c>
      <c r="C1663" s="12" t="s">
        <v>629</v>
      </c>
      <c r="D1663" s="131">
        <v>2019</v>
      </c>
      <c r="E1663" s="306">
        <v>1028.29117</v>
      </c>
      <c r="F1663" s="306"/>
      <c r="G1663" s="306">
        <f t="shared" ref="G1663:G1669" si="47">H1663+I1663</f>
        <v>1030</v>
      </c>
      <c r="H1663" s="306">
        <v>1000</v>
      </c>
      <c r="I1663" s="306">
        <v>30</v>
      </c>
      <c r="J1663" s="306"/>
      <c r="K1663" s="316">
        <f>347.01765</f>
        <v>347.01765</v>
      </c>
      <c r="L1663" s="306">
        <f>K1663</f>
        <v>347.01765</v>
      </c>
      <c r="M1663" s="64">
        <f>K1663/E1663*100</f>
        <v>33.747022256351769</v>
      </c>
      <c r="N1663" s="64">
        <f>M1663</f>
        <v>33.747022256351769</v>
      </c>
      <c r="O1663" s="229" t="s">
        <v>2467</v>
      </c>
    </row>
    <row r="1664" spans="1:16" ht="120" x14ac:dyDescent="0.25">
      <c r="A1664" s="375"/>
      <c r="B1664" s="363"/>
      <c r="C1664" s="12" t="s">
        <v>630</v>
      </c>
      <c r="D1664" s="131">
        <v>2019</v>
      </c>
      <c r="E1664" s="306">
        <v>452.18954000000002</v>
      </c>
      <c r="F1664" s="306">
        <f t="shared" ref="F1664:F1669" si="48">E1664</f>
        <v>452.18954000000002</v>
      </c>
      <c r="G1664" s="306">
        <f t="shared" si="47"/>
        <v>457.32</v>
      </c>
      <c r="H1664" s="306">
        <v>444</v>
      </c>
      <c r="I1664" s="306">
        <v>13.32</v>
      </c>
      <c r="J1664" s="306"/>
      <c r="K1664" s="306">
        <f>23.366</f>
        <v>23.366</v>
      </c>
      <c r="L1664" s="306">
        <f>K1664+126.51391</f>
        <v>149.87991</v>
      </c>
      <c r="M1664" s="64">
        <f>L1664/F1664*100</f>
        <v>33.145373066347346</v>
      </c>
      <c r="N1664" s="64">
        <f>M1664</f>
        <v>33.145373066347346</v>
      </c>
      <c r="O1664" s="229" t="s">
        <v>2467</v>
      </c>
    </row>
    <row r="1665" spans="1:15" ht="120" x14ac:dyDescent="0.25">
      <c r="A1665" s="375"/>
      <c r="B1665" s="363"/>
      <c r="C1665" s="12" t="s">
        <v>631</v>
      </c>
      <c r="D1665" s="131">
        <v>2019</v>
      </c>
      <c r="E1665" s="306">
        <v>452.25794000000002</v>
      </c>
      <c r="F1665" s="306">
        <f t="shared" si="48"/>
        <v>452.25794000000002</v>
      </c>
      <c r="G1665" s="306">
        <f t="shared" si="47"/>
        <v>457.32</v>
      </c>
      <c r="H1665" s="306">
        <v>444</v>
      </c>
      <c r="I1665" s="306">
        <v>13.32</v>
      </c>
      <c r="J1665" s="306"/>
      <c r="K1665" s="306">
        <f>164.26748+9.09416</f>
        <v>173.36163999999999</v>
      </c>
      <c r="L1665" s="306">
        <f>K1665+277.2713</f>
        <v>450.63293999999996</v>
      </c>
      <c r="M1665" s="64">
        <f>L1665/F1665*100</f>
        <v>99.640691769833808</v>
      </c>
      <c r="N1665" s="64">
        <f>M1665</f>
        <v>99.640691769833808</v>
      </c>
      <c r="O1665" s="229" t="s">
        <v>2467</v>
      </c>
    </row>
    <row r="1666" spans="1:15" ht="120" x14ac:dyDescent="0.25">
      <c r="A1666" s="375"/>
      <c r="B1666" s="363"/>
      <c r="C1666" s="12" t="s">
        <v>632</v>
      </c>
      <c r="D1666" s="131">
        <v>2019</v>
      </c>
      <c r="E1666" s="306">
        <v>450.79219999999998</v>
      </c>
      <c r="F1666" s="306">
        <f t="shared" si="48"/>
        <v>450.79219999999998</v>
      </c>
      <c r="G1666" s="306">
        <f t="shared" si="47"/>
        <v>457.32</v>
      </c>
      <c r="H1666" s="306">
        <v>444</v>
      </c>
      <c r="I1666" s="306">
        <v>13.32</v>
      </c>
      <c r="J1666" s="306"/>
      <c r="K1666" s="306">
        <f>150.09516+0.74024</f>
        <v>150.83539999999999</v>
      </c>
      <c r="L1666" s="306">
        <f>K1666</f>
        <v>150.83539999999999</v>
      </c>
      <c r="M1666" s="64">
        <f>L1666/F1666*100</f>
        <v>33.460073177841146</v>
      </c>
      <c r="N1666" s="64">
        <f>M1666</f>
        <v>33.460073177841146</v>
      </c>
      <c r="O1666" s="229" t="s">
        <v>2467</v>
      </c>
    </row>
    <row r="1667" spans="1:15" ht="120" x14ac:dyDescent="0.25">
      <c r="A1667" s="375"/>
      <c r="B1667" s="363"/>
      <c r="C1667" s="12" t="s">
        <v>633</v>
      </c>
      <c r="D1667" s="131">
        <v>2019</v>
      </c>
      <c r="E1667" s="306">
        <v>450.84124000000003</v>
      </c>
      <c r="F1667" s="306">
        <f t="shared" si="48"/>
        <v>450.84124000000003</v>
      </c>
      <c r="G1667" s="306">
        <f t="shared" si="47"/>
        <v>457.32</v>
      </c>
      <c r="H1667" s="306">
        <v>444</v>
      </c>
      <c r="I1667" s="306">
        <v>13.32</v>
      </c>
      <c r="J1667" s="306"/>
      <c r="K1667" s="306"/>
      <c r="L1667" s="306">
        <v>152.30811</v>
      </c>
      <c r="M1667" s="64">
        <v>0</v>
      </c>
      <c r="N1667" s="64">
        <v>0</v>
      </c>
      <c r="O1667" s="229" t="s">
        <v>2467</v>
      </c>
    </row>
    <row r="1668" spans="1:15" ht="90" x14ac:dyDescent="0.25">
      <c r="A1668" s="375"/>
      <c r="B1668" s="363"/>
      <c r="C1668" s="12" t="s">
        <v>634</v>
      </c>
      <c r="D1668" s="131">
        <v>2019</v>
      </c>
      <c r="E1668" s="306">
        <v>451.40593000000001</v>
      </c>
      <c r="F1668" s="306">
        <f t="shared" si="48"/>
        <v>451.40593000000001</v>
      </c>
      <c r="G1668" s="306">
        <f t="shared" si="47"/>
        <v>457.32</v>
      </c>
      <c r="H1668" s="306">
        <v>444</v>
      </c>
      <c r="I1668" s="306">
        <v>13.32</v>
      </c>
      <c r="J1668" s="306"/>
      <c r="K1668" s="306">
        <f>150.7131+0.75912</f>
        <v>151.47221999999999</v>
      </c>
      <c r="L1668" s="306">
        <f>K1668</f>
        <v>151.47221999999999</v>
      </c>
      <c r="M1668" s="64">
        <f>L1668/F1668*100</f>
        <v>33.555655770849086</v>
      </c>
      <c r="N1668" s="64">
        <f>M1668</f>
        <v>33.555655770849086</v>
      </c>
      <c r="O1668" s="229" t="s">
        <v>2467</v>
      </c>
    </row>
    <row r="1669" spans="1:15" ht="90.75" thickBot="1" x14ac:dyDescent="0.3">
      <c r="A1669" s="376"/>
      <c r="B1669" s="377"/>
      <c r="C1669" s="49" t="s">
        <v>635</v>
      </c>
      <c r="D1669" s="132" t="s">
        <v>2463</v>
      </c>
      <c r="E1669" s="307">
        <v>1319.7439199999999</v>
      </c>
      <c r="F1669" s="307">
        <f t="shared" si="48"/>
        <v>1319.7439199999999</v>
      </c>
      <c r="G1669" s="307">
        <f t="shared" si="47"/>
        <v>963.05</v>
      </c>
      <c r="H1669" s="307">
        <v>935</v>
      </c>
      <c r="I1669" s="307">
        <v>28.05</v>
      </c>
      <c r="J1669" s="307"/>
      <c r="K1669" s="307">
        <f>17.64</f>
        <v>17.64</v>
      </c>
      <c r="L1669" s="307">
        <f>K1669+281.763</f>
        <v>299.40299999999996</v>
      </c>
      <c r="M1669" s="50">
        <f>L1669/F1669*100</f>
        <v>22.68644662519074</v>
      </c>
      <c r="N1669" s="50">
        <f>M1669</f>
        <v>22.68644662519074</v>
      </c>
      <c r="O1669" s="227" t="s">
        <v>2467</v>
      </c>
    </row>
    <row r="1670" spans="1:15" ht="60.75" thickBot="1" x14ac:dyDescent="0.3">
      <c r="A1670" s="181" t="s">
        <v>636</v>
      </c>
      <c r="B1670" s="142" t="s">
        <v>2632</v>
      </c>
      <c r="C1670" s="288" t="s">
        <v>637</v>
      </c>
      <c r="D1670" s="18">
        <v>2019</v>
      </c>
      <c r="E1670" s="309"/>
      <c r="F1670" s="309"/>
      <c r="G1670" s="309">
        <v>1406.5</v>
      </c>
      <c r="H1670" s="309">
        <v>1350</v>
      </c>
      <c r="I1670" s="309">
        <v>56.5</v>
      </c>
      <c r="J1670" s="309"/>
      <c r="K1670" s="309">
        <v>1022.5</v>
      </c>
      <c r="L1670" s="309">
        <v>1308.5</v>
      </c>
      <c r="M1670" s="18">
        <v>100</v>
      </c>
      <c r="N1670" s="18">
        <v>100</v>
      </c>
      <c r="O1670" s="231" t="s">
        <v>2657</v>
      </c>
    </row>
    <row r="1671" spans="1:15" ht="75" x14ac:dyDescent="0.25">
      <c r="A1671" s="394" t="s">
        <v>638</v>
      </c>
      <c r="B1671" s="136" t="s">
        <v>2674</v>
      </c>
      <c r="C1671" s="16" t="s">
        <v>639</v>
      </c>
      <c r="D1671" s="32">
        <v>2019</v>
      </c>
      <c r="E1671" s="308">
        <v>438.97300000000001</v>
      </c>
      <c r="F1671" s="308">
        <v>438.97300000000001</v>
      </c>
      <c r="G1671" s="308">
        <v>420</v>
      </c>
      <c r="H1671" s="308">
        <v>420</v>
      </c>
      <c r="I1671" s="308"/>
      <c r="J1671" s="308"/>
      <c r="K1671" s="308">
        <v>0</v>
      </c>
      <c r="L1671" s="308">
        <v>0</v>
      </c>
      <c r="M1671" s="116">
        <v>0</v>
      </c>
      <c r="N1671" s="32">
        <v>0</v>
      </c>
      <c r="O1671" s="230" t="s">
        <v>2467</v>
      </c>
    </row>
    <row r="1672" spans="1:15" ht="120" x14ac:dyDescent="0.25">
      <c r="A1672" s="392"/>
      <c r="B1672" s="363" t="s">
        <v>2632</v>
      </c>
      <c r="C1672" s="12" t="s">
        <v>640</v>
      </c>
      <c r="D1672" s="29">
        <v>2019</v>
      </c>
      <c r="E1672" s="312">
        <v>1494.884</v>
      </c>
      <c r="F1672" s="312">
        <v>1494.884</v>
      </c>
      <c r="G1672" s="312">
        <f>H1672+I1672</f>
        <v>1494.884</v>
      </c>
      <c r="H1672" s="312">
        <v>1490</v>
      </c>
      <c r="I1672" s="312">
        <v>4.8840000000000003</v>
      </c>
      <c r="J1672" s="312"/>
      <c r="K1672" s="312">
        <v>845.46771000000001</v>
      </c>
      <c r="L1672" s="312">
        <v>845.46771000000001</v>
      </c>
      <c r="M1672" s="101">
        <f>L1672/G1672*100</f>
        <v>56.557412481503576</v>
      </c>
      <c r="N1672" s="101">
        <f>L1672/G1672*100</f>
        <v>56.557412481503576</v>
      </c>
      <c r="O1672" s="229" t="s">
        <v>2654</v>
      </c>
    </row>
    <row r="1673" spans="1:15" ht="75.75" thickBot="1" x14ac:dyDescent="0.3">
      <c r="A1673" s="393"/>
      <c r="B1673" s="377"/>
      <c r="C1673" s="49" t="s">
        <v>641</v>
      </c>
      <c r="D1673" s="18">
        <v>2019</v>
      </c>
      <c r="E1673" s="309">
        <v>198</v>
      </c>
      <c r="F1673" s="309">
        <v>198</v>
      </c>
      <c r="G1673" s="309">
        <f>H1673+I1673</f>
        <v>198</v>
      </c>
      <c r="H1673" s="309">
        <v>198</v>
      </c>
      <c r="I1673" s="309"/>
      <c r="J1673" s="309"/>
      <c r="K1673" s="309">
        <v>0</v>
      </c>
      <c r="L1673" s="309">
        <v>0</v>
      </c>
      <c r="M1673" s="102">
        <f>L1673/G1673*100</f>
        <v>0</v>
      </c>
      <c r="N1673" s="102">
        <f>L1673/G1673*100</f>
        <v>0</v>
      </c>
      <c r="O1673" s="231" t="s">
        <v>2467</v>
      </c>
    </row>
    <row r="1674" spans="1:15" ht="30" x14ac:dyDescent="0.25">
      <c r="A1674" s="394" t="s">
        <v>642</v>
      </c>
      <c r="B1674" s="362" t="s">
        <v>141</v>
      </c>
      <c r="C1674" s="16" t="s">
        <v>643</v>
      </c>
      <c r="D1674" s="32">
        <v>2020</v>
      </c>
      <c r="E1674" s="308">
        <v>1200</v>
      </c>
      <c r="F1674" s="308">
        <v>1155.396</v>
      </c>
      <c r="G1674" s="308">
        <v>1155.396</v>
      </c>
      <c r="H1674" s="308">
        <v>1155.396</v>
      </c>
      <c r="I1674" s="308" t="s">
        <v>2652</v>
      </c>
      <c r="J1674" s="308" t="s">
        <v>2652</v>
      </c>
      <c r="K1674" s="308" t="s">
        <v>2652</v>
      </c>
      <c r="L1674" s="308" t="s">
        <v>2652</v>
      </c>
      <c r="M1674" s="32" t="s">
        <v>2652</v>
      </c>
      <c r="N1674" s="32" t="s">
        <v>2652</v>
      </c>
      <c r="O1674" s="230" t="s">
        <v>2597</v>
      </c>
    </row>
    <row r="1675" spans="1:15" ht="45" x14ac:dyDescent="0.25">
      <c r="A1675" s="392"/>
      <c r="B1675" s="363"/>
      <c r="C1675" s="13" t="s">
        <v>644</v>
      </c>
      <c r="D1675" s="29">
        <v>2020</v>
      </c>
      <c r="E1675" s="312">
        <v>1150</v>
      </c>
      <c r="F1675" s="312">
        <v>1082.769</v>
      </c>
      <c r="G1675" s="312">
        <v>1082.769</v>
      </c>
      <c r="H1675" s="312">
        <v>1082.769</v>
      </c>
      <c r="I1675" s="312" t="s">
        <v>2652</v>
      </c>
      <c r="J1675" s="312" t="s">
        <v>2652</v>
      </c>
      <c r="K1675" s="312" t="s">
        <v>2652</v>
      </c>
      <c r="L1675" s="312" t="s">
        <v>2652</v>
      </c>
      <c r="M1675" s="29" t="s">
        <v>2652</v>
      </c>
      <c r="N1675" s="29" t="s">
        <v>2652</v>
      </c>
      <c r="O1675" s="232" t="s">
        <v>2597</v>
      </c>
    </row>
    <row r="1676" spans="1:15" ht="90" x14ac:dyDescent="0.25">
      <c r="A1676" s="392"/>
      <c r="B1676" s="363"/>
      <c r="C1676" s="13" t="s">
        <v>645</v>
      </c>
      <c r="D1676" s="29">
        <v>2020</v>
      </c>
      <c r="E1676" s="312">
        <v>3991.9929999999999</v>
      </c>
      <c r="F1676" s="312">
        <v>3991.9929999999999</v>
      </c>
      <c r="G1676" s="312">
        <v>3991.9929999999999</v>
      </c>
      <c r="H1676" s="312">
        <v>3915.5039999999999</v>
      </c>
      <c r="I1676" s="312">
        <v>76.489000000000004</v>
      </c>
      <c r="J1676" s="312" t="s">
        <v>2652</v>
      </c>
      <c r="K1676" s="312" t="s">
        <v>2652</v>
      </c>
      <c r="L1676" s="312" t="s">
        <v>2652</v>
      </c>
      <c r="M1676" s="29" t="s">
        <v>2652</v>
      </c>
      <c r="N1676" s="29" t="s">
        <v>2652</v>
      </c>
      <c r="O1676" s="232" t="s">
        <v>2597</v>
      </c>
    </row>
    <row r="1677" spans="1:15" ht="60.75" thickBot="1" x14ac:dyDescent="0.3">
      <c r="A1677" s="401"/>
      <c r="B1677" s="138" t="s">
        <v>2632</v>
      </c>
      <c r="C1677" s="38" t="s">
        <v>646</v>
      </c>
      <c r="D1677" s="59" t="s">
        <v>2452</v>
      </c>
      <c r="E1677" s="314">
        <v>1541.393</v>
      </c>
      <c r="F1677" s="314">
        <v>1464.904</v>
      </c>
      <c r="G1677" s="314">
        <v>1464.904</v>
      </c>
      <c r="H1677" s="314">
        <v>1305</v>
      </c>
      <c r="I1677" s="314">
        <v>159.904</v>
      </c>
      <c r="J1677" s="314" t="s">
        <v>2652</v>
      </c>
      <c r="K1677" s="314">
        <v>1026.6120000000001</v>
      </c>
      <c r="L1677" s="314">
        <v>1223.7429999999999</v>
      </c>
      <c r="M1677" s="59">
        <v>100</v>
      </c>
      <c r="N1677" s="59">
        <v>100</v>
      </c>
      <c r="O1677" s="247" t="s">
        <v>2597</v>
      </c>
    </row>
    <row r="1678" spans="1:15" ht="150" x14ac:dyDescent="0.25">
      <c r="A1678" s="394" t="s">
        <v>647</v>
      </c>
      <c r="B1678" s="362" t="s">
        <v>141</v>
      </c>
      <c r="C1678" s="16" t="s">
        <v>648</v>
      </c>
      <c r="D1678" s="141">
        <v>2019</v>
      </c>
      <c r="E1678" s="313">
        <v>150</v>
      </c>
      <c r="F1678" s="313"/>
      <c r="G1678" s="313">
        <v>150</v>
      </c>
      <c r="H1678" s="313">
        <v>150</v>
      </c>
      <c r="I1678" s="313"/>
      <c r="J1678" s="313"/>
      <c r="K1678" s="313"/>
      <c r="L1678" s="313"/>
      <c r="M1678" s="141"/>
      <c r="N1678" s="141">
        <v>0</v>
      </c>
      <c r="O1678" s="226" t="s">
        <v>2467</v>
      </c>
    </row>
    <row r="1679" spans="1:15" ht="105" x14ac:dyDescent="0.25">
      <c r="A1679" s="392"/>
      <c r="B1679" s="363"/>
      <c r="C1679" s="13" t="s">
        <v>649</v>
      </c>
      <c r="D1679" s="131">
        <v>2019</v>
      </c>
      <c r="E1679" s="306">
        <v>100</v>
      </c>
      <c r="F1679" s="306"/>
      <c r="G1679" s="306">
        <v>100</v>
      </c>
      <c r="H1679" s="306">
        <v>100</v>
      </c>
      <c r="I1679" s="306"/>
      <c r="J1679" s="306"/>
      <c r="K1679" s="306"/>
      <c r="L1679" s="306"/>
      <c r="M1679" s="131"/>
      <c r="N1679" s="131">
        <v>0</v>
      </c>
      <c r="O1679" s="229" t="s">
        <v>2467</v>
      </c>
    </row>
    <row r="1680" spans="1:15" ht="60" x14ac:dyDescent="0.25">
      <c r="A1680" s="392"/>
      <c r="B1680" s="363"/>
      <c r="C1680" s="13" t="s">
        <v>650</v>
      </c>
      <c r="D1680" s="29">
        <v>2019</v>
      </c>
      <c r="E1680" s="312">
        <v>150</v>
      </c>
      <c r="F1680" s="312"/>
      <c r="G1680" s="312">
        <v>150</v>
      </c>
      <c r="H1680" s="312">
        <v>150</v>
      </c>
      <c r="I1680" s="312"/>
      <c r="J1680" s="312"/>
      <c r="K1680" s="312"/>
      <c r="L1680" s="312"/>
      <c r="M1680" s="29"/>
      <c r="N1680" s="29">
        <v>0</v>
      </c>
      <c r="O1680" s="232" t="s">
        <v>2467</v>
      </c>
    </row>
    <row r="1681" spans="1:15" ht="60" x14ac:dyDescent="0.25">
      <c r="A1681" s="392"/>
      <c r="B1681" s="363" t="s">
        <v>2632</v>
      </c>
      <c r="C1681" s="13" t="s">
        <v>651</v>
      </c>
      <c r="D1681" s="131">
        <v>2019</v>
      </c>
      <c r="E1681" s="306">
        <v>150</v>
      </c>
      <c r="F1681" s="306">
        <v>150</v>
      </c>
      <c r="G1681" s="306">
        <v>155</v>
      </c>
      <c r="H1681" s="306">
        <v>150</v>
      </c>
      <c r="I1681" s="306">
        <v>5</v>
      </c>
      <c r="J1681" s="306"/>
      <c r="K1681" s="306"/>
      <c r="L1681" s="306"/>
      <c r="M1681" s="131">
        <v>100</v>
      </c>
      <c r="N1681" s="131">
        <v>100</v>
      </c>
      <c r="O1681" s="229" t="s">
        <v>2467</v>
      </c>
    </row>
    <row r="1682" spans="1:15" ht="60" x14ac:dyDescent="0.25">
      <c r="A1682" s="392"/>
      <c r="B1682" s="363"/>
      <c r="C1682" s="13" t="s">
        <v>652</v>
      </c>
      <c r="D1682" s="131">
        <v>2019</v>
      </c>
      <c r="E1682" s="306">
        <v>92.3</v>
      </c>
      <c r="F1682" s="306">
        <v>97.3</v>
      </c>
      <c r="G1682" s="306">
        <v>97.3</v>
      </c>
      <c r="H1682" s="306">
        <v>92.3</v>
      </c>
      <c r="I1682" s="306">
        <v>5</v>
      </c>
      <c r="J1682" s="306"/>
      <c r="K1682" s="306"/>
      <c r="L1682" s="306"/>
      <c r="M1682" s="131">
        <v>100</v>
      </c>
      <c r="N1682" s="131">
        <v>100</v>
      </c>
      <c r="O1682" s="229" t="s">
        <v>2467</v>
      </c>
    </row>
    <row r="1683" spans="1:15" ht="120" x14ac:dyDescent="0.25">
      <c r="A1683" s="392"/>
      <c r="B1683" s="363"/>
      <c r="C1683" s="13" t="s">
        <v>653</v>
      </c>
      <c r="D1683" s="131">
        <v>2019</v>
      </c>
      <c r="E1683" s="306">
        <v>196</v>
      </c>
      <c r="F1683" s="306">
        <v>196</v>
      </c>
      <c r="G1683" s="306">
        <v>196</v>
      </c>
      <c r="H1683" s="306">
        <v>196</v>
      </c>
      <c r="I1683" s="306"/>
      <c r="J1683" s="306"/>
      <c r="K1683" s="306"/>
      <c r="L1683" s="306"/>
      <c r="M1683" s="131"/>
      <c r="N1683" s="131">
        <v>0</v>
      </c>
      <c r="O1683" s="229" t="s">
        <v>2467</v>
      </c>
    </row>
    <row r="1684" spans="1:15" ht="105.75" thickBot="1" x14ac:dyDescent="0.3">
      <c r="A1684" s="401"/>
      <c r="B1684" s="372"/>
      <c r="C1684" s="38" t="s">
        <v>654</v>
      </c>
      <c r="D1684" s="59">
        <v>2019</v>
      </c>
      <c r="E1684" s="314">
        <v>100</v>
      </c>
      <c r="F1684" s="314">
        <v>100</v>
      </c>
      <c r="G1684" s="314">
        <v>100</v>
      </c>
      <c r="H1684" s="314">
        <v>100</v>
      </c>
      <c r="I1684" s="314"/>
      <c r="J1684" s="314"/>
      <c r="K1684" s="314"/>
      <c r="L1684" s="314"/>
      <c r="M1684" s="59"/>
      <c r="N1684" s="59">
        <v>0</v>
      </c>
      <c r="O1684" s="229" t="s">
        <v>2467</v>
      </c>
    </row>
    <row r="1685" spans="1:15" ht="30" x14ac:dyDescent="0.25">
      <c r="A1685" s="394" t="s">
        <v>655</v>
      </c>
      <c r="B1685" s="362" t="s">
        <v>141</v>
      </c>
      <c r="C1685" s="121" t="s">
        <v>656</v>
      </c>
      <c r="D1685" s="141">
        <v>2020</v>
      </c>
      <c r="E1685" s="313">
        <v>41951.4</v>
      </c>
      <c r="F1685" s="313">
        <v>10278.4</v>
      </c>
      <c r="G1685" s="313">
        <v>700</v>
      </c>
      <c r="H1685" s="313">
        <v>700</v>
      </c>
      <c r="I1685" s="313"/>
      <c r="J1685" s="313"/>
      <c r="K1685" s="313"/>
      <c r="L1685" s="313">
        <v>700</v>
      </c>
      <c r="M1685" s="141">
        <v>83.9</v>
      </c>
      <c r="N1685" s="141">
        <v>0</v>
      </c>
      <c r="O1685" s="226" t="s">
        <v>657</v>
      </c>
    </row>
    <row r="1686" spans="1:15" ht="60" x14ac:dyDescent="0.25">
      <c r="A1686" s="392"/>
      <c r="B1686" s="363"/>
      <c r="C1686" s="122" t="s">
        <v>658</v>
      </c>
      <c r="D1686" s="29">
        <v>2020</v>
      </c>
      <c r="E1686" s="312">
        <v>57</v>
      </c>
      <c r="F1686" s="312">
        <v>57</v>
      </c>
      <c r="G1686" s="312">
        <v>57</v>
      </c>
      <c r="H1686" s="312">
        <v>57</v>
      </c>
      <c r="I1686" s="312"/>
      <c r="J1686" s="312"/>
      <c r="K1686" s="312"/>
      <c r="L1686" s="312"/>
      <c r="M1686" s="29"/>
      <c r="N1686" s="29">
        <v>0</v>
      </c>
      <c r="O1686" s="232" t="s">
        <v>2467</v>
      </c>
    </row>
    <row r="1687" spans="1:15" ht="60" x14ac:dyDescent="0.25">
      <c r="A1687" s="392"/>
      <c r="B1687" s="363"/>
      <c r="C1687" s="122" t="s">
        <v>659</v>
      </c>
      <c r="D1687" s="29">
        <v>2020</v>
      </c>
      <c r="E1687" s="312">
        <v>92</v>
      </c>
      <c r="F1687" s="312">
        <v>92</v>
      </c>
      <c r="G1687" s="312">
        <v>92</v>
      </c>
      <c r="H1687" s="312">
        <v>92</v>
      </c>
      <c r="I1687" s="312"/>
      <c r="J1687" s="312"/>
      <c r="K1687" s="312"/>
      <c r="L1687" s="312"/>
      <c r="M1687" s="29"/>
      <c r="N1687" s="29">
        <v>0</v>
      </c>
      <c r="O1687" s="232" t="s">
        <v>2467</v>
      </c>
    </row>
    <row r="1688" spans="1:15" ht="105.75" thickBot="1" x14ac:dyDescent="0.3">
      <c r="A1688" s="401"/>
      <c r="B1688" s="138" t="s">
        <v>2632</v>
      </c>
      <c r="C1688" s="289" t="s">
        <v>660</v>
      </c>
      <c r="D1688" s="59" t="s">
        <v>2479</v>
      </c>
      <c r="E1688" s="319">
        <v>205</v>
      </c>
      <c r="F1688" s="319">
        <v>155</v>
      </c>
      <c r="G1688" s="328">
        <f>SUM(H1688:J1688)</f>
        <v>160</v>
      </c>
      <c r="H1688" s="319">
        <v>155</v>
      </c>
      <c r="I1688" s="319">
        <v>5</v>
      </c>
      <c r="J1688" s="319"/>
      <c r="K1688" s="319"/>
      <c r="L1688" s="319"/>
      <c r="M1688" s="144">
        <v>0</v>
      </c>
      <c r="N1688" s="144">
        <v>0</v>
      </c>
      <c r="O1688" s="233" t="s">
        <v>2467</v>
      </c>
    </row>
    <row r="1689" spans="1:15" ht="60" x14ac:dyDescent="0.25">
      <c r="A1689" s="394" t="s">
        <v>661</v>
      </c>
      <c r="B1689" s="362" t="s">
        <v>141</v>
      </c>
      <c r="C1689" s="16" t="s">
        <v>662</v>
      </c>
      <c r="D1689" s="32">
        <v>2020</v>
      </c>
      <c r="E1689" s="308">
        <v>2894.7</v>
      </c>
      <c r="F1689" s="308">
        <v>2894.7</v>
      </c>
      <c r="G1689" s="308">
        <v>2894.7</v>
      </c>
      <c r="H1689" s="308">
        <v>2894.7</v>
      </c>
      <c r="I1689" s="308"/>
      <c r="J1689" s="308"/>
      <c r="K1689" s="308"/>
      <c r="L1689" s="308"/>
      <c r="M1689" s="32"/>
      <c r="N1689" s="32">
        <v>0</v>
      </c>
      <c r="O1689" s="230" t="s">
        <v>2597</v>
      </c>
    </row>
    <row r="1690" spans="1:15" ht="30" x14ac:dyDescent="0.25">
      <c r="A1690" s="392"/>
      <c r="B1690" s="363"/>
      <c r="C1690" s="13" t="s">
        <v>663</v>
      </c>
      <c r="D1690" s="29">
        <v>2020</v>
      </c>
      <c r="E1690" s="312">
        <v>1492.0029999999999</v>
      </c>
      <c r="F1690" s="312">
        <v>1492.0029999999999</v>
      </c>
      <c r="G1690" s="312">
        <v>1492.0029999999999</v>
      </c>
      <c r="H1690" s="312">
        <v>1492.0029999999999</v>
      </c>
      <c r="I1690" s="312"/>
      <c r="J1690" s="312"/>
      <c r="K1690" s="312"/>
      <c r="L1690" s="312"/>
      <c r="M1690" s="29"/>
      <c r="N1690" s="29">
        <v>0</v>
      </c>
      <c r="O1690" s="232" t="s">
        <v>2597</v>
      </c>
    </row>
    <row r="1691" spans="1:15" ht="45" x14ac:dyDescent="0.25">
      <c r="A1691" s="392"/>
      <c r="B1691" s="363"/>
      <c r="C1691" s="13" t="s">
        <v>664</v>
      </c>
      <c r="D1691" s="29">
        <v>2020</v>
      </c>
      <c r="E1691" s="312">
        <v>2242.6210000000001</v>
      </c>
      <c r="F1691" s="312">
        <v>2242.6210000000001</v>
      </c>
      <c r="G1691" s="312">
        <v>2242.6210000000001</v>
      </c>
      <c r="H1691" s="312">
        <v>2242.6210000000001</v>
      </c>
      <c r="I1691" s="312"/>
      <c r="J1691" s="312"/>
      <c r="K1691" s="312"/>
      <c r="L1691" s="312"/>
      <c r="M1691" s="29"/>
      <c r="N1691" s="29">
        <v>0</v>
      </c>
      <c r="O1691" s="232" t="s">
        <v>2597</v>
      </c>
    </row>
    <row r="1692" spans="1:15" ht="30" x14ac:dyDescent="0.25">
      <c r="A1692" s="392"/>
      <c r="B1692" s="363"/>
      <c r="C1692" s="13" t="s">
        <v>665</v>
      </c>
      <c r="D1692" s="29">
        <v>2020</v>
      </c>
      <c r="E1692" s="312">
        <v>2600</v>
      </c>
      <c r="F1692" s="312">
        <v>2600</v>
      </c>
      <c r="G1692" s="312">
        <v>2600</v>
      </c>
      <c r="H1692" s="312">
        <v>2600</v>
      </c>
      <c r="I1692" s="312"/>
      <c r="J1692" s="312"/>
      <c r="K1692" s="312"/>
      <c r="L1692" s="312"/>
      <c r="M1692" s="29"/>
      <c r="N1692" s="29">
        <v>0</v>
      </c>
      <c r="O1692" s="232" t="s">
        <v>2597</v>
      </c>
    </row>
    <row r="1693" spans="1:15" ht="45" x14ac:dyDescent="0.25">
      <c r="A1693" s="392"/>
      <c r="B1693" s="363"/>
      <c r="C1693" s="13" t="s">
        <v>666</v>
      </c>
      <c r="D1693" s="29">
        <v>2020</v>
      </c>
      <c r="E1693" s="312">
        <v>1000</v>
      </c>
      <c r="F1693" s="312">
        <v>1000</v>
      </c>
      <c r="G1693" s="312">
        <v>1000</v>
      </c>
      <c r="H1693" s="312">
        <v>1000</v>
      </c>
      <c r="I1693" s="312"/>
      <c r="J1693" s="312"/>
      <c r="K1693" s="312"/>
      <c r="L1693" s="312"/>
      <c r="M1693" s="29"/>
      <c r="N1693" s="29">
        <v>0</v>
      </c>
      <c r="O1693" s="232" t="s">
        <v>2597</v>
      </c>
    </row>
    <row r="1694" spans="1:15" ht="45" x14ac:dyDescent="0.25">
      <c r="A1694" s="392"/>
      <c r="B1694" s="363"/>
      <c r="C1694" s="13" t="s">
        <v>667</v>
      </c>
      <c r="D1694" s="29">
        <v>2020</v>
      </c>
      <c r="E1694" s="312">
        <v>427.23500000000001</v>
      </c>
      <c r="F1694" s="312">
        <v>427.23500000000001</v>
      </c>
      <c r="G1694" s="312">
        <v>427.23500000000001</v>
      </c>
      <c r="H1694" s="312">
        <v>427.23500000000001</v>
      </c>
      <c r="I1694" s="312"/>
      <c r="J1694" s="312"/>
      <c r="K1694" s="312"/>
      <c r="L1694" s="312"/>
      <c r="M1694" s="29"/>
      <c r="N1694" s="29">
        <v>0</v>
      </c>
      <c r="O1694" s="232" t="s">
        <v>2597</v>
      </c>
    </row>
    <row r="1695" spans="1:15" ht="45" x14ac:dyDescent="0.25">
      <c r="A1695" s="392"/>
      <c r="B1695" s="363"/>
      <c r="C1695" s="13" t="s">
        <v>668</v>
      </c>
      <c r="D1695" s="29">
        <v>2020</v>
      </c>
      <c r="E1695" s="312">
        <v>616</v>
      </c>
      <c r="F1695" s="312">
        <v>616</v>
      </c>
      <c r="G1695" s="312">
        <v>616</v>
      </c>
      <c r="H1695" s="312">
        <v>616</v>
      </c>
      <c r="I1695" s="312"/>
      <c r="J1695" s="312"/>
      <c r="K1695" s="312"/>
      <c r="L1695" s="312"/>
      <c r="M1695" s="29"/>
      <c r="N1695" s="29">
        <v>0</v>
      </c>
      <c r="O1695" s="232" t="s">
        <v>2597</v>
      </c>
    </row>
    <row r="1696" spans="1:15" ht="30.75" thickBot="1" x14ac:dyDescent="0.3">
      <c r="A1696" s="401"/>
      <c r="B1696" s="372"/>
      <c r="C1696" s="38" t="s">
        <v>669</v>
      </c>
      <c r="D1696" s="59">
        <v>2020</v>
      </c>
      <c r="E1696" s="314">
        <v>315</v>
      </c>
      <c r="F1696" s="314">
        <v>315</v>
      </c>
      <c r="G1696" s="314">
        <v>315</v>
      </c>
      <c r="H1696" s="314">
        <v>315</v>
      </c>
      <c r="I1696" s="314"/>
      <c r="J1696" s="314"/>
      <c r="K1696" s="314"/>
      <c r="L1696" s="314"/>
      <c r="M1696" s="59">
        <v>100</v>
      </c>
      <c r="N1696" s="59">
        <v>100</v>
      </c>
      <c r="O1696" s="247" t="s">
        <v>2597</v>
      </c>
    </row>
    <row r="1697" spans="1:15" ht="60" x14ac:dyDescent="0.25">
      <c r="A1697" s="394" t="s">
        <v>670</v>
      </c>
      <c r="B1697" s="136" t="s">
        <v>141</v>
      </c>
      <c r="C1697" s="16" t="s">
        <v>671</v>
      </c>
      <c r="D1697" s="32" t="s">
        <v>672</v>
      </c>
      <c r="E1697" s="308">
        <v>24500</v>
      </c>
      <c r="F1697" s="308">
        <v>1752.9449999999999</v>
      </c>
      <c r="G1697" s="308">
        <f>+H1697+I1697+J1697</f>
        <v>1752.9449999999999</v>
      </c>
      <c r="H1697" s="308">
        <v>1752.9449999999999</v>
      </c>
      <c r="I1697" s="308">
        <v>0</v>
      </c>
      <c r="J1697" s="308">
        <v>0</v>
      </c>
      <c r="K1697" s="308">
        <v>0</v>
      </c>
      <c r="L1697" s="308" t="s">
        <v>867</v>
      </c>
      <c r="M1697" s="32">
        <v>33.700000000000003</v>
      </c>
      <c r="N1697" s="32">
        <v>33.700000000000003</v>
      </c>
      <c r="O1697" s="230" t="s">
        <v>1624</v>
      </c>
    </row>
    <row r="1698" spans="1:15" ht="45" x14ac:dyDescent="0.25">
      <c r="A1698" s="392"/>
      <c r="B1698" s="363" t="s">
        <v>2632</v>
      </c>
      <c r="C1698" s="13" t="s">
        <v>671</v>
      </c>
      <c r="D1698" s="29" t="s">
        <v>2456</v>
      </c>
      <c r="E1698" s="312">
        <v>24500</v>
      </c>
      <c r="F1698" s="312">
        <f>4379.5+1504-F1697</f>
        <v>4130.5550000000003</v>
      </c>
      <c r="G1698" s="312">
        <f>+H1698+I1698+J1698</f>
        <v>2389.66</v>
      </c>
      <c r="H1698" s="312">
        <f>2366</f>
        <v>2366</v>
      </c>
      <c r="I1698" s="312">
        <v>23.66</v>
      </c>
      <c r="J1698" s="312">
        <v>0</v>
      </c>
      <c r="K1698" s="312">
        <f>4374.648+1504+2354.214+16+0.68</f>
        <v>8249.5420000000013</v>
      </c>
      <c r="L1698" s="312" t="s">
        <v>867</v>
      </c>
      <c r="M1698" s="29">
        <v>33.700000000000003</v>
      </c>
      <c r="N1698" s="29">
        <v>33.700000000000003</v>
      </c>
      <c r="O1698" s="232" t="s">
        <v>1624</v>
      </c>
    </row>
    <row r="1699" spans="1:15" ht="45" x14ac:dyDescent="0.25">
      <c r="A1699" s="392"/>
      <c r="B1699" s="363"/>
      <c r="C1699" s="13" t="s">
        <v>673</v>
      </c>
      <c r="D1699" s="29" t="s">
        <v>672</v>
      </c>
      <c r="E1699" s="312" t="s">
        <v>672</v>
      </c>
      <c r="F1699" s="312">
        <v>0</v>
      </c>
      <c r="G1699" s="312">
        <f t="shared" ref="G1699:G1712" si="49">+H1699+I1699+J1699</f>
        <v>1100</v>
      </c>
      <c r="H1699" s="312">
        <v>1100</v>
      </c>
      <c r="I1699" s="312">
        <v>0</v>
      </c>
      <c r="J1699" s="312">
        <v>0</v>
      </c>
      <c r="K1699" s="312">
        <v>0</v>
      </c>
      <c r="L1699" s="312" t="s">
        <v>672</v>
      </c>
      <c r="M1699" s="29" t="s">
        <v>672</v>
      </c>
      <c r="N1699" s="29" t="s">
        <v>672</v>
      </c>
      <c r="O1699" s="232" t="s">
        <v>2467</v>
      </c>
    </row>
    <row r="1700" spans="1:15" ht="90" x14ac:dyDescent="0.25">
      <c r="A1700" s="392"/>
      <c r="B1700" s="363"/>
      <c r="C1700" s="13" t="s">
        <v>674</v>
      </c>
      <c r="D1700" s="29">
        <v>2019</v>
      </c>
      <c r="E1700" s="312" t="s">
        <v>672</v>
      </c>
      <c r="F1700" s="312">
        <v>0</v>
      </c>
      <c r="G1700" s="312">
        <f t="shared" si="49"/>
        <v>1940</v>
      </c>
      <c r="H1700" s="312">
        <v>1940</v>
      </c>
      <c r="I1700" s="312">
        <v>0</v>
      </c>
      <c r="J1700" s="312">
        <v>0</v>
      </c>
      <c r="K1700" s="312">
        <v>0</v>
      </c>
      <c r="L1700" s="312" t="s">
        <v>672</v>
      </c>
      <c r="M1700" s="29" t="s">
        <v>672</v>
      </c>
      <c r="N1700" s="29">
        <v>0</v>
      </c>
      <c r="O1700" s="232" t="s">
        <v>2467</v>
      </c>
    </row>
    <row r="1701" spans="1:15" ht="45" x14ac:dyDescent="0.25">
      <c r="A1701" s="392"/>
      <c r="B1701" s="363"/>
      <c r="C1701" s="122" t="s">
        <v>675</v>
      </c>
      <c r="D1701" s="29" t="s">
        <v>2463</v>
      </c>
      <c r="E1701" s="312">
        <v>701.07</v>
      </c>
      <c r="F1701" s="312">
        <v>0</v>
      </c>
      <c r="G1701" s="312">
        <f t="shared" si="49"/>
        <v>701.07</v>
      </c>
      <c r="H1701" s="312">
        <v>701.07</v>
      </c>
      <c r="I1701" s="312">
        <v>0</v>
      </c>
      <c r="J1701" s="312">
        <v>0</v>
      </c>
      <c r="K1701" s="312">
        <v>0</v>
      </c>
      <c r="L1701" s="312">
        <v>0</v>
      </c>
      <c r="M1701" s="29">
        <v>100</v>
      </c>
      <c r="N1701" s="29">
        <v>100</v>
      </c>
      <c r="O1701" s="232" t="s">
        <v>2467</v>
      </c>
    </row>
    <row r="1702" spans="1:15" ht="60" x14ac:dyDescent="0.25">
      <c r="A1702" s="392"/>
      <c r="B1702" s="363"/>
      <c r="C1702" s="122" t="s">
        <v>676</v>
      </c>
      <c r="D1702" s="29" t="s">
        <v>2463</v>
      </c>
      <c r="E1702" s="312">
        <v>231.63399999999999</v>
      </c>
      <c r="F1702" s="312">
        <v>0</v>
      </c>
      <c r="G1702" s="312">
        <f t="shared" si="49"/>
        <v>231.63399999999999</v>
      </c>
      <c r="H1702" s="312">
        <v>231.63399999999999</v>
      </c>
      <c r="I1702" s="312">
        <v>0</v>
      </c>
      <c r="J1702" s="312">
        <v>0</v>
      </c>
      <c r="K1702" s="312">
        <v>0</v>
      </c>
      <c r="L1702" s="312">
        <v>0</v>
      </c>
      <c r="M1702" s="29">
        <v>100</v>
      </c>
      <c r="N1702" s="29">
        <v>100</v>
      </c>
      <c r="O1702" s="232" t="s">
        <v>2467</v>
      </c>
    </row>
    <row r="1703" spans="1:15" ht="60" x14ac:dyDescent="0.25">
      <c r="A1703" s="392"/>
      <c r="B1703" s="363"/>
      <c r="C1703" s="122" t="s">
        <v>677</v>
      </c>
      <c r="D1703" s="29" t="s">
        <v>2463</v>
      </c>
      <c r="E1703" s="312">
        <v>112.36</v>
      </c>
      <c r="F1703" s="312">
        <v>0</v>
      </c>
      <c r="G1703" s="312">
        <f t="shared" si="49"/>
        <v>112.36</v>
      </c>
      <c r="H1703" s="312">
        <v>112.36</v>
      </c>
      <c r="I1703" s="312">
        <v>0</v>
      </c>
      <c r="J1703" s="312">
        <v>0</v>
      </c>
      <c r="K1703" s="312">
        <v>0</v>
      </c>
      <c r="L1703" s="312">
        <v>0</v>
      </c>
      <c r="M1703" s="29">
        <v>100</v>
      </c>
      <c r="N1703" s="29">
        <v>100</v>
      </c>
      <c r="O1703" s="232" t="s">
        <v>2467</v>
      </c>
    </row>
    <row r="1704" spans="1:15" ht="60" x14ac:dyDescent="0.25">
      <c r="A1704" s="392"/>
      <c r="B1704" s="363"/>
      <c r="C1704" s="122" t="s">
        <v>678</v>
      </c>
      <c r="D1704" s="29" t="s">
        <v>2463</v>
      </c>
      <c r="E1704" s="312">
        <v>229.40600000000001</v>
      </c>
      <c r="F1704" s="312">
        <v>0</v>
      </c>
      <c r="G1704" s="312">
        <f t="shared" si="49"/>
        <v>229.40600000000001</v>
      </c>
      <c r="H1704" s="312">
        <v>229.40600000000001</v>
      </c>
      <c r="I1704" s="312">
        <v>0</v>
      </c>
      <c r="J1704" s="312">
        <v>0</v>
      </c>
      <c r="K1704" s="312">
        <v>0</v>
      </c>
      <c r="L1704" s="312">
        <v>0</v>
      </c>
      <c r="M1704" s="29">
        <v>62.31</v>
      </c>
      <c r="N1704" s="29">
        <v>62.31</v>
      </c>
      <c r="O1704" s="232" t="s">
        <v>2467</v>
      </c>
    </row>
    <row r="1705" spans="1:15" ht="60" x14ac:dyDescent="0.25">
      <c r="A1705" s="392"/>
      <c r="B1705" s="363"/>
      <c r="C1705" s="122" t="s">
        <v>679</v>
      </c>
      <c r="D1705" s="29" t="s">
        <v>2463</v>
      </c>
      <c r="E1705" s="312">
        <v>248.43</v>
      </c>
      <c r="F1705" s="312">
        <v>0</v>
      </c>
      <c r="G1705" s="312">
        <f t="shared" si="49"/>
        <v>248.43</v>
      </c>
      <c r="H1705" s="312">
        <v>248.43</v>
      </c>
      <c r="I1705" s="312">
        <v>0</v>
      </c>
      <c r="J1705" s="312">
        <v>0</v>
      </c>
      <c r="K1705" s="312">
        <v>0</v>
      </c>
      <c r="L1705" s="312">
        <v>0</v>
      </c>
      <c r="M1705" s="29" t="s">
        <v>672</v>
      </c>
      <c r="N1705" s="29" t="s">
        <v>672</v>
      </c>
      <c r="O1705" s="232" t="s">
        <v>2467</v>
      </c>
    </row>
    <row r="1706" spans="1:15" ht="60" x14ac:dyDescent="0.25">
      <c r="A1706" s="392"/>
      <c r="B1706" s="363"/>
      <c r="C1706" s="122" t="s">
        <v>680</v>
      </c>
      <c r="D1706" s="29" t="s">
        <v>2463</v>
      </c>
      <c r="E1706" s="312">
        <v>101.4</v>
      </c>
      <c r="F1706" s="312">
        <v>0</v>
      </c>
      <c r="G1706" s="312">
        <f t="shared" si="49"/>
        <v>101.4</v>
      </c>
      <c r="H1706" s="312">
        <v>101.4</v>
      </c>
      <c r="I1706" s="312">
        <v>0</v>
      </c>
      <c r="J1706" s="312">
        <v>0</v>
      </c>
      <c r="K1706" s="312">
        <v>0</v>
      </c>
      <c r="L1706" s="312">
        <v>0</v>
      </c>
      <c r="M1706" s="29" t="s">
        <v>672</v>
      </c>
      <c r="N1706" s="29" t="s">
        <v>672</v>
      </c>
      <c r="O1706" s="232" t="s">
        <v>2467</v>
      </c>
    </row>
    <row r="1707" spans="1:15" ht="75" x14ac:dyDescent="0.25">
      <c r="A1707" s="392"/>
      <c r="B1707" s="363"/>
      <c r="C1707" s="122" t="s">
        <v>681</v>
      </c>
      <c r="D1707" s="29" t="s">
        <v>2463</v>
      </c>
      <c r="E1707" s="312">
        <v>262.39100000000002</v>
      </c>
      <c r="F1707" s="312">
        <v>0</v>
      </c>
      <c r="G1707" s="312">
        <f t="shared" si="49"/>
        <v>262.39100000000002</v>
      </c>
      <c r="H1707" s="312">
        <v>262.39100000000002</v>
      </c>
      <c r="I1707" s="312">
        <v>0</v>
      </c>
      <c r="J1707" s="312">
        <v>0</v>
      </c>
      <c r="K1707" s="312">
        <v>0</v>
      </c>
      <c r="L1707" s="312">
        <v>0</v>
      </c>
      <c r="M1707" s="29">
        <v>100</v>
      </c>
      <c r="N1707" s="29">
        <v>100</v>
      </c>
      <c r="O1707" s="232" t="s">
        <v>2467</v>
      </c>
    </row>
    <row r="1708" spans="1:15" ht="60" x14ac:dyDescent="0.25">
      <c r="A1708" s="392"/>
      <c r="B1708" s="363"/>
      <c r="C1708" s="122" t="s">
        <v>682</v>
      </c>
      <c r="D1708" s="29" t="s">
        <v>2463</v>
      </c>
      <c r="E1708" s="312">
        <v>129.947</v>
      </c>
      <c r="F1708" s="312">
        <v>0</v>
      </c>
      <c r="G1708" s="312">
        <f t="shared" si="49"/>
        <v>129.947</v>
      </c>
      <c r="H1708" s="312">
        <v>129.947</v>
      </c>
      <c r="I1708" s="312">
        <v>0</v>
      </c>
      <c r="J1708" s="312">
        <v>0</v>
      </c>
      <c r="K1708" s="312">
        <v>0</v>
      </c>
      <c r="L1708" s="312">
        <v>0</v>
      </c>
      <c r="M1708" s="29">
        <v>100</v>
      </c>
      <c r="N1708" s="29">
        <v>100</v>
      </c>
      <c r="O1708" s="232" t="s">
        <v>2467</v>
      </c>
    </row>
    <row r="1709" spans="1:15" ht="45" x14ac:dyDescent="0.25">
      <c r="A1709" s="392"/>
      <c r="B1709" s="363"/>
      <c r="C1709" s="122" t="s">
        <v>683</v>
      </c>
      <c r="D1709" s="29" t="s">
        <v>2463</v>
      </c>
      <c r="E1709" s="312">
        <v>137.959</v>
      </c>
      <c r="F1709" s="312">
        <v>0</v>
      </c>
      <c r="G1709" s="312">
        <f t="shared" si="49"/>
        <v>137.959</v>
      </c>
      <c r="H1709" s="312">
        <v>137.959</v>
      </c>
      <c r="I1709" s="312">
        <v>0</v>
      </c>
      <c r="J1709" s="312">
        <v>0</v>
      </c>
      <c r="K1709" s="312">
        <v>0</v>
      </c>
      <c r="L1709" s="312">
        <v>0</v>
      </c>
      <c r="M1709" s="29">
        <v>100</v>
      </c>
      <c r="N1709" s="29">
        <v>100</v>
      </c>
      <c r="O1709" s="232" t="s">
        <v>2467</v>
      </c>
    </row>
    <row r="1710" spans="1:15" ht="45" x14ac:dyDescent="0.25">
      <c r="A1710" s="392"/>
      <c r="B1710" s="363"/>
      <c r="C1710" s="122" t="s">
        <v>684</v>
      </c>
      <c r="D1710" s="29" t="s">
        <v>2463</v>
      </c>
      <c r="E1710" s="312">
        <v>133.94300000000001</v>
      </c>
      <c r="F1710" s="312">
        <v>0</v>
      </c>
      <c r="G1710" s="312">
        <f t="shared" si="49"/>
        <v>133.94300000000001</v>
      </c>
      <c r="H1710" s="312">
        <v>133.94300000000001</v>
      </c>
      <c r="I1710" s="312">
        <v>0</v>
      </c>
      <c r="J1710" s="312">
        <v>0</v>
      </c>
      <c r="K1710" s="312">
        <v>0</v>
      </c>
      <c r="L1710" s="312">
        <v>0</v>
      </c>
      <c r="M1710" s="29">
        <v>100</v>
      </c>
      <c r="N1710" s="29">
        <v>100</v>
      </c>
      <c r="O1710" s="232" t="s">
        <v>2467</v>
      </c>
    </row>
    <row r="1711" spans="1:15" ht="60" x14ac:dyDescent="0.25">
      <c r="A1711" s="392"/>
      <c r="B1711" s="363"/>
      <c r="C1711" s="122" t="s">
        <v>685</v>
      </c>
      <c r="D1711" s="29" t="s">
        <v>2463</v>
      </c>
      <c r="E1711" s="312">
        <v>105.783</v>
      </c>
      <c r="F1711" s="312">
        <v>0</v>
      </c>
      <c r="G1711" s="312">
        <f t="shared" si="49"/>
        <v>105.783</v>
      </c>
      <c r="H1711" s="312">
        <v>105.783</v>
      </c>
      <c r="I1711" s="312">
        <v>0</v>
      </c>
      <c r="J1711" s="312">
        <v>0</v>
      </c>
      <c r="K1711" s="312">
        <v>0</v>
      </c>
      <c r="L1711" s="312">
        <v>0</v>
      </c>
      <c r="M1711" s="29">
        <v>100</v>
      </c>
      <c r="N1711" s="29">
        <v>100</v>
      </c>
      <c r="O1711" s="232" t="s">
        <v>2467</v>
      </c>
    </row>
    <row r="1712" spans="1:15" ht="60.75" thickBot="1" x14ac:dyDescent="0.3">
      <c r="A1712" s="401"/>
      <c r="B1712" s="372"/>
      <c r="C1712" s="289" t="s">
        <v>686</v>
      </c>
      <c r="D1712" s="59" t="s">
        <v>2463</v>
      </c>
      <c r="E1712" s="314">
        <f>G1712</f>
        <v>1677.817</v>
      </c>
      <c r="F1712" s="314">
        <v>0</v>
      </c>
      <c r="G1712" s="314">
        <f t="shared" si="49"/>
        <v>1677.817</v>
      </c>
      <c r="H1712" s="314">
        <v>1677.817</v>
      </c>
      <c r="I1712" s="314">
        <v>0</v>
      </c>
      <c r="J1712" s="314">
        <v>0</v>
      </c>
      <c r="K1712" s="314">
        <v>0</v>
      </c>
      <c r="L1712" s="314">
        <v>0</v>
      </c>
      <c r="M1712" s="59" t="s">
        <v>672</v>
      </c>
      <c r="N1712" s="59">
        <v>0</v>
      </c>
      <c r="O1712" s="232" t="s">
        <v>2597</v>
      </c>
    </row>
    <row r="1713" spans="1:15" ht="60" x14ac:dyDescent="0.25">
      <c r="A1713" s="378" t="s">
        <v>687</v>
      </c>
      <c r="B1713" s="362" t="s">
        <v>141</v>
      </c>
      <c r="C1713" s="16" t="s">
        <v>688</v>
      </c>
      <c r="D1713" s="32" t="s">
        <v>2463</v>
      </c>
      <c r="E1713" s="308">
        <v>4497.7240000000002</v>
      </c>
      <c r="F1713" s="308"/>
      <c r="G1713" s="308">
        <f>H1713</f>
        <v>4497.7240000000002</v>
      </c>
      <c r="H1713" s="308">
        <v>4497.7240000000002</v>
      </c>
      <c r="I1713" s="308"/>
      <c r="J1713" s="308"/>
      <c r="K1713" s="308"/>
      <c r="L1713" s="308"/>
      <c r="M1713" s="32"/>
      <c r="N1713" s="32">
        <v>0</v>
      </c>
      <c r="O1713" s="230" t="s">
        <v>2597</v>
      </c>
    </row>
    <row r="1714" spans="1:15" ht="45.75" thickBot="1" x14ac:dyDescent="0.3">
      <c r="A1714" s="376"/>
      <c r="B1714" s="377"/>
      <c r="C1714" s="15" t="s">
        <v>689</v>
      </c>
      <c r="D1714" s="18" t="s">
        <v>2463</v>
      </c>
      <c r="E1714" s="309">
        <v>1497.03</v>
      </c>
      <c r="F1714" s="309"/>
      <c r="G1714" s="309">
        <f>H1714</f>
        <v>1497.03</v>
      </c>
      <c r="H1714" s="357">
        <v>1497.03</v>
      </c>
      <c r="I1714" s="309"/>
      <c r="J1714" s="309"/>
      <c r="K1714" s="309"/>
      <c r="L1714" s="309"/>
      <c r="M1714" s="18"/>
      <c r="N1714" s="18">
        <v>0</v>
      </c>
      <c r="O1714" s="231" t="s">
        <v>2467</v>
      </c>
    </row>
    <row r="1715" spans="1:15" x14ac:dyDescent="0.25">
      <c r="A1715" s="370" t="s">
        <v>690</v>
      </c>
      <c r="B1715" s="366" t="s">
        <v>141</v>
      </c>
      <c r="C1715" s="211" t="s">
        <v>691</v>
      </c>
      <c r="D1715" s="57">
        <v>2019</v>
      </c>
      <c r="E1715" s="322">
        <v>1743.6</v>
      </c>
      <c r="F1715" s="322">
        <v>1743.58</v>
      </c>
      <c r="G1715" s="322">
        <v>1743.58</v>
      </c>
      <c r="H1715" s="322">
        <v>1743.58</v>
      </c>
      <c r="I1715" s="322"/>
      <c r="J1715" s="322"/>
      <c r="K1715" s="322"/>
      <c r="L1715" s="322"/>
      <c r="M1715" s="57"/>
      <c r="N1715" s="57">
        <v>0</v>
      </c>
      <c r="O1715" s="234" t="s">
        <v>2597</v>
      </c>
    </row>
    <row r="1716" spans="1:15" ht="45" x14ac:dyDescent="0.25">
      <c r="A1716" s="375"/>
      <c r="B1716" s="363"/>
      <c r="C1716" s="12" t="s">
        <v>692</v>
      </c>
      <c r="D1716" s="29"/>
      <c r="E1716" s="312">
        <v>600</v>
      </c>
      <c r="F1716" s="312">
        <v>600</v>
      </c>
      <c r="G1716" s="312">
        <v>600</v>
      </c>
      <c r="H1716" s="312">
        <v>600</v>
      </c>
      <c r="I1716" s="312"/>
      <c r="J1716" s="312"/>
      <c r="K1716" s="312"/>
      <c r="L1716" s="312"/>
      <c r="M1716" s="29"/>
      <c r="N1716" s="29">
        <v>0</v>
      </c>
      <c r="O1716" s="234" t="s">
        <v>2597</v>
      </c>
    </row>
    <row r="1717" spans="1:15" ht="135" x14ac:dyDescent="0.25">
      <c r="A1717" s="375"/>
      <c r="B1717" s="363"/>
      <c r="C1717" s="12" t="s">
        <v>693</v>
      </c>
      <c r="D1717" s="29"/>
      <c r="E1717" s="312">
        <v>500</v>
      </c>
      <c r="F1717" s="312">
        <v>500</v>
      </c>
      <c r="G1717" s="312">
        <v>500</v>
      </c>
      <c r="H1717" s="312">
        <v>500</v>
      </c>
      <c r="I1717" s="312"/>
      <c r="J1717" s="312"/>
      <c r="K1717" s="312"/>
      <c r="L1717" s="312"/>
      <c r="M1717" s="29"/>
      <c r="N1717" s="29">
        <v>0</v>
      </c>
      <c r="O1717" s="234" t="s">
        <v>2597</v>
      </c>
    </row>
    <row r="1718" spans="1:15" ht="75" x14ac:dyDescent="0.25">
      <c r="A1718" s="375"/>
      <c r="B1718" s="363"/>
      <c r="C1718" s="12" t="s">
        <v>694</v>
      </c>
      <c r="D1718" s="29"/>
      <c r="E1718" s="312">
        <v>500</v>
      </c>
      <c r="F1718" s="312">
        <v>500</v>
      </c>
      <c r="G1718" s="312">
        <v>500</v>
      </c>
      <c r="H1718" s="312">
        <v>500</v>
      </c>
      <c r="I1718" s="312"/>
      <c r="J1718" s="312"/>
      <c r="K1718" s="312"/>
      <c r="L1718" s="312"/>
      <c r="M1718" s="29"/>
      <c r="N1718" s="29">
        <v>0</v>
      </c>
      <c r="O1718" s="232" t="s">
        <v>2467</v>
      </c>
    </row>
    <row r="1719" spans="1:15" ht="45" x14ac:dyDescent="0.25">
      <c r="A1719" s="375"/>
      <c r="B1719" s="363"/>
      <c r="C1719" s="12" t="s">
        <v>695</v>
      </c>
      <c r="D1719" s="29"/>
      <c r="E1719" s="312">
        <v>300</v>
      </c>
      <c r="F1719" s="312">
        <v>300</v>
      </c>
      <c r="G1719" s="312">
        <v>300</v>
      </c>
      <c r="H1719" s="312">
        <v>300</v>
      </c>
      <c r="I1719" s="312"/>
      <c r="J1719" s="312"/>
      <c r="K1719" s="312"/>
      <c r="L1719" s="312"/>
      <c r="M1719" s="29"/>
      <c r="N1719" s="29">
        <v>0</v>
      </c>
      <c r="O1719" s="232" t="s">
        <v>2467</v>
      </c>
    </row>
    <row r="1720" spans="1:15" ht="45" x14ac:dyDescent="0.25">
      <c r="A1720" s="375"/>
      <c r="B1720" s="363"/>
      <c r="C1720" s="12" t="s">
        <v>696</v>
      </c>
      <c r="D1720" s="29"/>
      <c r="E1720" s="312">
        <v>100</v>
      </c>
      <c r="F1720" s="312">
        <v>100</v>
      </c>
      <c r="G1720" s="312">
        <v>100</v>
      </c>
      <c r="H1720" s="312">
        <v>100</v>
      </c>
      <c r="I1720" s="312"/>
      <c r="J1720" s="312"/>
      <c r="K1720" s="312"/>
      <c r="L1720" s="312"/>
      <c r="M1720" s="29"/>
      <c r="N1720" s="29">
        <v>0</v>
      </c>
      <c r="O1720" s="232" t="s">
        <v>2467</v>
      </c>
    </row>
    <row r="1721" spans="1:15" ht="75" x14ac:dyDescent="0.25">
      <c r="A1721" s="375"/>
      <c r="B1721" s="363"/>
      <c r="C1721" s="12" t="s">
        <v>697</v>
      </c>
      <c r="D1721" s="29"/>
      <c r="E1721" s="312">
        <v>140</v>
      </c>
      <c r="F1721" s="312">
        <v>140</v>
      </c>
      <c r="G1721" s="312">
        <v>140</v>
      </c>
      <c r="H1721" s="312">
        <v>140</v>
      </c>
      <c r="I1721" s="312"/>
      <c r="J1721" s="312"/>
      <c r="K1721" s="312"/>
      <c r="L1721" s="312"/>
      <c r="M1721" s="29"/>
      <c r="N1721" s="29">
        <v>0</v>
      </c>
      <c r="O1721" s="232" t="s">
        <v>2467</v>
      </c>
    </row>
    <row r="1722" spans="1:15" ht="60" x14ac:dyDescent="0.25">
      <c r="A1722" s="375"/>
      <c r="B1722" s="363"/>
      <c r="C1722" s="12" t="s">
        <v>698</v>
      </c>
      <c r="D1722" s="29"/>
      <c r="E1722" s="312">
        <v>700</v>
      </c>
      <c r="F1722" s="312">
        <v>700</v>
      </c>
      <c r="G1722" s="312">
        <v>700</v>
      </c>
      <c r="H1722" s="312">
        <v>700</v>
      </c>
      <c r="I1722" s="312"/>
      <c r="J1722" s="312"/>
      <c r="K1722" s="312"/>
      <c r="L1722" s="312"/>
      <c r="M1722" s="29"/>
      <c r="N1722" s="29">
        <v>0</v>
      </c>
      <c r="O1722" s="232" t="s">
        <v>2467</v>
      </c>
    </row>
    <row r="1723" spans="1:15" ht="60" x14ac:dyDescent="0.25">
      <c r="A1723" s="375"/>
      <c r="B1723" s="363"/>
      <c r="C1723" s="12" t="s">
        <v>699</v>
      </c>
      <c r="D1723" s="29"/>
      <c r="E1723" s="312">
        <v>1650</v>
      </c>
      <c r="F1723" s="312">
        <v>1650</v>
      </c>
      <c r="G1723" s="312">
        <v>1650</v>
      </c>
      <c r="H1723" s="312">
        <v>1650</v>
      </c>
      <c r="I1723" s="312"/>
      <c r="J1723" s="312"/>
      <c r="K1723" s="312"/>
      <c r="L1723" s="312"/>
      <c r="M1723" s="29"/>
      <c r="N1723" s="29">
        <v>0</v>
      </c>
      <c r="O1723" s="232" t="s">
        <v>2597</v>
      </c>
    </row>
    <row r="1724" spans="1:15" ht="45" x14ac:dyDescent="0.25">
      <c r="A1724" s="375"/>
      <c r="B1724" s="363"/>
      <c r="C1724" s="12" t="s">
        <v>700</v>
      </c>
      <c r="D1724" s="29"/>
      <c r="E1724" s="312">
        <v>1900</v>
      </c>
      <c r="F1724" s="312">
        <v>1900</v>
      </c>
      <c r="G1724" s="312">
        <f>H1724</f>
        <v>1900</v>
      </c>
      <c r="H1724" s="312">
        <v>1900</v>
      </c>
      <c r="I1724" s="312"/>
      <c r="J1724" s="312"/>
      <c r="K1724" s="312"/>
      <c r="L1724" s="312"/>
      <c r="M1724" s="29"/>
      <c r="N1724" s="29">
        <v>0</v>
      </c>
      <c r="O1724" s="232" t="s">
        <v>2597</v>
      </c>
    </row>
    <row r="1725" spans="1:15" ht="60" x14ac:dyDescent="0.25">
      <c r="A1725" s="375"/>
      <c r="B1725" s="363"/>
      <c r="C1725" s="12" t="s">
        <v>701</v>
      </c>
      <c r="D1725" s="29"/>
      <c r="E1725" s="312">
        <v>1500</v>
      </c>
      <c r="F1725" s="312">
        <v>1500</v>
      </c>
      <c r="G1725" s="312">
        <v>1500</v>
      </c>
      <c r="H1725" s="312">
        <v>1500</v>
      </c>
      <c r="I1725" s="312"/>
      <c r="J1725" s="312"/>
      <c r="K1725" s="312"/>
      <c r="L1725" s="312"/>
      <c r="M1725" s="29"/>
      <c r="N1725" s="29">
        <v>0</v>
      </c>
      <c r="O1725" s="232" t="s">
        <v>2467</v>
      </c>
    </row>
    <row r="1726" spans="1:15" ht="45" x14ac:dyDescent="0.25">
      <c r="A1726" s="375"/>
      <c r="B1726" s="363"/>
      <c r="C1726" s="12" t="s">
        <v>702</v>
      </c>
      <c r="D1726" s="29"/>
      <c r="E1726" s="312">
        <v>700</v>
      </c>
      <c r="F1726" s="312">
        <v>700</v>
      </c>
      <c r="G1726" s="312">
        <v>700</v>
      </c>
      <c r="H1726" s="312">
        <v>700</v>
      </c>
      <c r="I1726" s="312"/>
      <c r="J1726" s="312"/>
      <c r="K1726" s="312"/>
      <c r="L1726" s="312"/>
      <c r="M1726" s="29"/>
      <c r="N1726" s="29">
        <v>0</v>
      </c>
      <c r="O1726" s="232" t="s">
        <v>2597</v>
      </c>
    </row>
    <row r="1727" spans="1:15" ht="30" x14ac:dyDescent="0.25">
      <c r="A1727" s="375"/>
      <c r="B1727" s="363"/>
      <c r="C1727" s="12" t="s">
        <v>703</v>
      </c>
      <c r="D1727" s="29"/>
      <c r="E1727" s="312">
        <v>2670</v>
      </c>
      <c r="F1727" s="312">
        <v>2670</v>
      </c>
      <c r="G1727" s="312">
        <v>2670</v>
      </c>
      <c r="H1727" s="312">
        <v>2670</v>
      </c>
      <c r="I1727" s="312"/>
      <c r="J1727" s="312"/>
      <c r="K1727" s="312"/>
      <c r="L1727" s="312"/>
      <c r="M1727" s="29"/>
      <c r="N1727" s="29">
        <v>0</v>
      </c>
      <c r="O1727" s="232" t="s">
        <v>2597</v>
      </c>
    </row>
    <row r="1728" spans="1:15" ht="45" x14ac:dyDescent="0.25">
      <c r="A1728" s="375"/>
      <c r="B1728" s="363"/>
      <c r="C1728" s="12" t="s">
        <v>704</v>
      </c>
      <c r="D1728" s="29"/>
      <c r="E1728" s="312">
        <v>200</v>
      </c>
      <c r="F1728" s="312">
        <v>200</v>
      </c>
      <c r="G1728" s="312">
        <v>200</v>
      </c>
      <c r="H1728" s="312">
        <v>200</v>
      </c>
      <c r="I1728" s="312"/>
      <c r="J1728" s="312"/>
      <c r="K1728" s="312"/>
      <c r="L1728" s="312"/>
      <c r="M1728" s="29"/>
      <c r="N1728" s="29">
        <v>0</v>
      </c>
      <c r="O1728" s="232" t="s">
        <v>2467</v>
      </c>
    </row>
    <row r="1729" spans="1:16" ht="60" x14ac:dyDescent="0.25">
      <c r="A1729" s="375"/>
      <c r="B1729" s="363"/>
      <c r="C1729" s="12" t="s">
        <v>705</v>
      </c>
      <c r="D1729" s="29"/>
      <c r="E1729" s="312">
        <v>600</v>
      </c>
      <c r="F1729" s="312">
        <v>600</v>
      </c>
      <c r="G1729" s="312">
        <v>600</v>
      </c>
      <c r="H1729" s="312">
        <v>600</v>
      </c>
      <c r="I1729" s="312"/>
      <c r="J1729" s="312"/>
      <c r="K1729" s="312"/>
      <c r="L1729" s="312"/>
      <c r="M1729" s="29"/>
      <c r="N1729" s="29">
        <v>0</v>
      </c>
      <c r="O1729" s="232" t="s">
        <v>2597</v>
      </c>
    </row>
    <row r="1730" spans="1:16" ht="30" x14ac:dyDescent="0.25">
      <c r="A1730" s="375"/>
      <c r="B1730" s="363"/>
      <c r="C1730" s="12" t="s">
        <v>706</v>
      </c>
      <c r="D1730" s="29"/>
      <c r="E1730" s="312">
        <v>140</v>
      </c>
      <c r="F1730" s="312">
        <v>140</v>
      </c>
      <c r="G1730" s="312">
        <v>140</v>
      </c>
      <c r="H1730" s="312">
        <v>140</v>
      </c>
      <c r="I1730" s="312"/>
      <c r="J1730" s="312"/>
      <c r="K1730" s="312"/>
      <c r="L1730" s="312"/>
      <c r="M1730" s="29"/>
      <c r="N1730" s="29">
        <v>0</v>
      </c>
      <c r="O1730" s="232" t="s">
        <v>2467</v>
      </c>
    </row>
    <row r="1731" spans="1:16" ht="60" x14ac:dyDescent="0.25">
      <c r="A1731" s="375"/>
      <c r="B1731" s="363"/>
      <c r="C1731" s="12" t="s">
        <v>707</v>
      </c>
      <c r="D1731" s="29"/>
      <c r="E1731" s="312">
        <v>350</v>
      </c>
      <c r="F1731" s="312">
        <v>350</v>
      </c>
      <c r="G1731" s="312">
        <v>350</v>
      </c>
      <c r="H1731" s="312">
        <v>350</v>
      </c>
      <c r="I1731" s="312"/>
      <c r="J1731" s="312"/>
      <c r="K1731" s="312"/>
      <c r="L1731" s="312"/>
      <c r="M1731" s="29"/>
      <c r="N1731" s="29">
        <v>0</v>
      </c>
      <c r="O1731" s="232" t="s">
        <v>2597</v>
      </c>
    </row>
    <row r="1732" spans="1:16" ht="105" x14ac:dyDescent="0.25">
      <c r="A1732" s="375"/>
      <c r="B1732" s="363" t="s">
        <v>2632</v>
      </c>
      <c r="C1732" s="122" t="s">
        <v>708</v>
      </c>
      <c r="D1732" s="29" t="s">
        <v>2452</v>
      </c>
      <c r="E1732" s="312">
        <v>3181.5</v>
      </c>
      <c r="F1732" s="312">
        <v>3181.5</v>
      </c>
      <c r="G1732" s="312">
        <v>3181.5</v>
      </c>
      <c r="H1732" s="312">
        <v>3150</v>
      </c>
      <c r="I1732" s="312">
        <v>31.5</v>
      </c>
      <c r="J1732" s="312"/>
      <c r="K1732" s="306"/>
      <c r="L1732" s="312"/>
      <c r="M1732" s="29">
        <v>30</v>
      </c>
      <c r="N1732" s="29"/>
      <c r="O1732" s="229" t="s">
        <v>709</v>
      </c>
    </row>
    <row r="1733" spans="1:16" ht="75.75" thickBot="1" x14ac:dyDescent="0.3">
      <c r="A1733" s="376"/>
      <c r="B1733" s="377"/>
      <c r="C1733" s="288" t="s">
        <v>710</v>
      </c>
      <c r="D1733" s="18" t="s">
        <v>2452</v>
      </c>
      <c r="E1733" s="309">
        <v>3462.4</v>
      </c>
      <c r="F1733" s="309">
        <v>3462.4</v>
      </c>
      <c r="G1733" s="309">
        <v>3462.4</v>
      </c>
      <c r="H1733" s="309">
        <v>3411.4</v>
      </c>
      <c r="I1733" s="309">
        <v>51</v>
      </c>
      <c r="J1733" s="309"/>
      <c r="K1733" s="309"/>
      <c r="L1733" s="309"/>
      <c r="M1733" s="18">
        <v>0</v>
      </c>
      <c r="N1733" s="18">
        <v>0</v>
      </c>
      <c r="O1733" s="227" t="s">
        <v>2682</v>
      </c>
    </row>
    <row r="1734" spans="1:16" ht="29.25" customHeight="1" x14ac:dyDescent="0.25">
      <c r="A1734" s="385" t="s">
        <v>147</v>
      </c>
      <c r="B1734" s="386"/>
      <c r="C1734" s="386"/>
      <c r="D1734" s="386"/>
      <c r="E1734" s="386"/>
      <c r="F1734" s="386"/>
      <c r="G1734" s="386"/>
      <c r="H1734" s="386"/>
      <c r="I1734" s="386"/>
      <c r="J1734" s="386"/>
      <c r="K1734" s="386"/>
      <c r="L1734" s="386"/>
      <c r="M1734" s="386"/>
      <c r="N1734" s="386"/>
      <c r="O1734" s="387"/>
    </row>
    <row r="1735" spans="1:16" ht="45" x14ac:dyDescent="0.25">
      <c r="A1735" s="370" t="s">
        <v>148</v>
      </c>
      <c r="B1735" s="379" t="s">
        <v>141</v>
      </c>
      <c r="C1735" s="98" t="s">
        <v>149</v>
      </c>
      <c r="D1735" s="56">
        <v>2019</v>
      </c>
      <c r="E1735" s="320">
        <v>1489.2</v>
      </c>
      <c r="F1735" s="320">
        <v>1489.2</v>
      </c>
      <c r="G1735" s="320">
        <v>1489.2</v>
      </c>
      <c r="H1735" s="320">
        <v>751</v>
      </c>
      <c r="I1735" s="320">
        <v>738.2</v>
      </c>
      <c r="J1735" s="320">
        <v>0</v>
      </c>
      <c r="K1735" s="320">
        <v>738.2</v>
      </c>
      <c r="L1735" s="320">
        <v>1489.2</v>
      </c>
      <c r="M1735" s="56">
        <v>100</v>
      </c>
      <c r="N1735" s="56">
        <v>100</v>
      </c>
      <c r="O1735" s="234" t="s">
        <v>150</v>
      </c>
    </row>
    <row r="1736" spans="1:16" ht="45" x14ac:dyDescent="0.25">
      <c r="A1736" s="375"/>
      <c r="B1736" s="380"/>
      <c r="C1736" s="13" t="s">
        <v>151</v>
      </c>
      <c r="D1736" s="131">
        <v>2019</v>
      </c>
      <c r="E1736" s="306">
        <v>180</v>
      </c>
      <c r="F1736" s="306">
        <v>180</v>
      </c>
      <c r="G1736" s="306">
        <v>180</v>
      </c>
      <c r="H1736" s="306">
        <v>180</v>
      </c>
      <c r="I1736" s="306"/>
      <c r="J1736" s="306"/>
      <c r="K1736" s="306">
        <v>0</v>
      </c>
      <c r="L1736" s="306">
        <v>0</v>
      </c>
      <c r="M1736" s="131">
        <v>80</v>
      </c>
      <c r="N1736" s="131">
        <v>80</v>
      </c>
      <c r="O1736" s="229" t="s">
        <v>150</v>
      </c>
    </row>
    <row r="1737" spans="1:16" ht="150.75" thickBot="1" x14ac:dyDescent="0.3">
      <c r="A1737" s="371"/>
      <c r="B1737" s="381"/>
      <c r="C1737" s="38" t="s">
        <v>152</v>
      </c>
      <c r="D1737" s="144">
        <v>2019</v>
      </c>
      <c r="E1737" s="319">
        <v>400</v>
      </c>
      <c r="F1737" s="319">
        <v>400</v>
      </c>
      <c r="G1737" s="319">
        <v>400</v>
      </c>
      <c r="H1737" s="319">
        <v>400</v>
      </c>
      <c r="I1737" s="319"/>
      <c r="J1737" s="319"/>
      <c r="K1737" s="319">
        <v>0</v>
      </c>
      <c r="L1737" s="319">
        <v>0</v>
      </c>
      <c r="M1737" s="144">
        <v>0</v>
      </c>
      <c r="N1737" s="144">
        <v>0</v>
      </c>
      <c r="O1737" s="233" t="s">
        <v>150</v>
      </c>
    </row>
    <row r="1738" spans="1:16" ht="90" x14ac:dyDescent="0.25">
      <c r="A1738" s="378" t="s">
        <v>153</v>
      </c>
      <c r="B1738" s="362" t="s">
        <v>141</v>
      </c>
      <c r="C1738" s="47" t="s">
        <v>154</v>
      </c>
      <c r="D1738" s="32">
        <v>2019</v>
      </c>
      <c r="E1738" s="308">
        <v>1600.7</v>
      </c>
      <c r="F1738" s="308">
        <v>1600.7</v>
      </c>
      <c r="G1738" s="308">
        <f>SUM(H1738:J1738)</f>
        <v>1600.7</v>
      </c>
      <c r="H1738" s="308">
        <v>340</v>
      </c>
      <c r="I1738" s="308"/>
      <c r="J1738" s="308">
        <f>E1738-H1738</f>
        <v>1260.7</v>
      </c>
      <c r="K1738" s="308"/>
      <c r="L1738" s="308"/>
      <c r="M1738" s="32"/>
      <c r="N1738" s="32">
        <v>0</v>
      </c>
      <c r="O1738" s="230" t="s">
        <v>2467</v>
      </c>
      <c r="P1738" s="456" t="s">
        <v>139</v>
      </c>
    </row>
    <row r="1739" spans="1:16" ht="90" x14ac:dyDescent="0.25">
      <c r="A1739" s="375"/>
      <c r="B1739" s="363"/>
      <c r="C1739" s="12" t="s">
        <v>155</v>
      </c>
      <c r="D1739" s="29">
        <v>2019</v>
      </c>
      <c r="E1739" s="312">
        <v>1922</v>
      </c>
      <c r="F1739" s="312">
        <v>1922</v>
      </c>
      <c r="G1739" s="312">
        <f>SUM(H1739:J1739)</f>
        <v>1922</v>
      </c>
      <c r="H1739" s="312">
        <v>1070</v>
      </c>
      <c r="I1739" s="312"/>
      <c r="J1739" s="312">
        <f>E1739-H1739</f>
        <v>852</v>
      </c>
      <c r="K1739" s="312"/>
      <c r="L1739" s="312"/>
      <c r="M1739" s="29"/>
      <c r="N1739" s="29">
        <v>0</v>
      </c>
      <c r="O1739" s="232" t="s">
        <v>2467</v>
      </c>
      <c r="P1739" s="457"/>
    </row>
    <row r="1740" spans="1:16" ht="90.75" thickBot="1" x14ac:dyDescent="0.3">
      <c r="A1740" s="375"/>
      <c r="B1740" s="363"/>
      <c r="C1740" s="12" t="s">
        <v>156</v>
      </c>
      <c r="D1740" s="29">
        <v>2019</v>
      </c>
      <c r="E1740" s="312">
        <v>1497</v>
      </c>
      <c r="F1740" s="312">
        <v>1497</v>
      </c>
      <c r="G1740" s="312">
        <f>SUM(H1740:J1740)</f>
        <v>1497</v>
      </c>
      <c r="H1740" s="312">
        <v>495</v>
      </c>
      <c r="I1740" s="312"/>
      <c r="J1740" s="312">
        <f>E1740-H1740</f>
        <v>1002</v>
      </c>
      <c r="K1740" s="312"/>
      <c r="L1740" s="312"/>
      <c r="M1740" s="29"/>
      <c r="N1740" s="29">
        <v>0</v>
      </c>
      <c r="O1740" s="232" t="s">
        <v>2467</v>
      </c>
      <c r="P1740" s="458"/>
    </row>
    <row r="1741" spans="1:16" ht="90.75" thickBot="1" x14ac:dyDescent="0.3">
      <c r="A1741" s="376"/>
      <c r="B1741" s="377"/>
      <c r="C1741" s="49" t="s">
        <v>157</v>
      </c>
      <c r="D1741" s="18">
        <v>2019</v>
      </c>
      <c r="E1741" s="309">
        <v>1050</v>
      </c>
      <c r="F1741" s="309">
        <v>1050</v>
      </c>
      <c r="G1741" s="309">
        <f>SUM(H1741:J1741)</f>
        <v>1050</v>
      </c>
      <c r="H1741" s="309">
        <v>1050</v>
      </c>
      <c r="I1741" s="309"/>
      <c r="J1741" s="309"/>
      <c r="K1741" s="309"/>
      <c r="L1741" s="309"/>
      <c r="M1741" s="18">
        <v>20</v>
      </c>
      <c r="N1741" s="132">
        <v>20</v>
      </c>
      <c r="O1741" s="231" t="s">
        <v>2467</v>
      </c>
    </row>
    <row r="1742" spans="1:16" ht="135" x14ac:dyDescent="0.25">
      <c r="A1742" s="370" t="s">
        <v>158</v>
      </c>
      <c r="B1742" s="366" t="s">
        <v>141</v>
      </c>
      <c r="C1742" s="98" t="s">
        <v>159</v>
      </c>
      <c r="D1742" s="56" t="s">
        <v>2479</v>
      </c>
      <c r="E1742" s="320">
        <v>19328.664000000001</v>
      </c>
      <c r="F1742" s="320">
        <v>13347.8</v>
      </c>
      <c r="G1742" s="320">
        <v>3018.1370000000002</v>
      </c>
      <c r="H1742" s="320">
        <v>2000</v>
      </c>
      <c r="I1742" s="320">
        <v>500</v>
      </c>
      <c r="J1742" s="320">
        <v>518.13699999999994</v>
      </c>
      <c r="K1742" s="320">
        <v>0</v>
      </c>
      <c r="L1742" s="320">
        <v>916.6</v>
      </c>
      <c r="M1742" s="212">
        <v>0.55000000000000004</v>
      </c>
      <c r="N1742" s="212">
        <v>0.7</v>
      </c>
      <c r="O1742" s="234" t="s">
        <v>2464</v>
      </c>
    </row>
    <row r="1743" spans="1:16" ht="60" x14ac:dyDescent="0.25">
      <c r="A1743" s="375"/>
      <c r="B1743" s="363"/>
      <c r="C1743" s="13" t="s">
        <v>160</v>
      </c>
      <c r="D1743" s="131">
        <v>2020</v>
      </c>
      <c r="E1743" s="306">
        <v>205</v>
      </c>
      <c r="F1743" s="306">
        <v>205</v>
      </c>
      <c r="G1743" s="306">
        <v>205</v>
      </c>
      <c r="H1743" s="306">
        <v>205</v>
      </c>
      <c r="I1743" s="306"/>
      <c r="J1743" s="306"/>
      <c r="K1743" s="306"/>
      <c r="L1743" s="306"/>
      <c r="M1743" s="131"/>
      <c r="N1743" s="131">
        <v>0</v>
      </c>
      <c r="O1743" s="229" t="s">
        <v>2467</v>
      </c>
    </row>
    <row r="1744" spans="1:16" ht="135.75" thickBot="1" x14ac:dyDescent="0.3">
      <c r="A1744" s="376"/>
      <c r="B1744" s="142" t="s">
        <v>2632</v>
      </c>
      <c r="C1744" s="15" t="s">
        <v>159</v>
      </c>
      <c r="D1744" s="132" t="s">
        <v>2479</v>
      </c>
      <c r="E1744" s="307">
        <v>19328.664000000001</v>
      </c>
      <c r="F1744" s="307">
        <v>13347.8</v>
      </c>
      <c r="G1744" s="307">
        <f>H1744+I1744+J1744</f>
        <v>3707.7539999999999</v>
      </c>
      <c r="H1744" s="307">
        <v>2689.6170000000002</v>
      </c>
      <c r="I1744" s="307">
        <v>500</v>
      </c>
      <c r="J1744" s="307">
        <v>518.13699999999994</v>
      </c>
      <c r="K1744" s="307">
        <v>2500.1529999999998</v>
      </c>
      <c r="L1744" s="307">
        <v>2689.6170000000002</v>
      </c>
      <c r="M1744" s="196">
        <v>0.55000000000000004</v>
      </c>
      <c r="N1744" s="196">
        <v>0.7</v>
      </c>
      <c r="O1744" s="227" t="s">
        <v>2464</v>
      </c>
    </row>
    <row r="1745" spans="1:15" ht="90" x14ac:dyDescent="0.25">
      <c r="A1745" s="370" t="s">
        <v>161</v>
      </c>
      <c r="B1745" s="366" t="s">
        <v>141</v>
      </c>
      <c r="C1745" s="98" t="s">
        <v>162</v>
      </c>
      <c r="D1745" s="56">
        <v>2019</v>
      </c>
      <c r="E1745" s="320">
        <v>13811.8</v>
      </c>
      <c r="F1745" s="320">
        <v>0</v>
      </c>
      <c r="G1745" s="320">
        <v>1500</v>
      </c>
      <c r="H1745" s="320">
        <v>1500</v>
      </c>
      <c r="I1745" s="320">
        <v>0</v>
      </c>
      <c r="J1745" s="320">
        <v>0</v>
      </c>
      <c r="K1745" s="320">
        <v>0</v>
      </c>
      <c r="L1745" s="320">
        <v>0</v>
      </c>
      <c r="M1745" s="56">
        <v>0</v>
      </c>
      <c r="N1745" s="56">
        <v>0</v>
      </c>
      <c r="O1745" s="234" t="s">
        <v>2464</v>
      </c>
    </row>
    <row r="1746" spans="1:15" ht="90.75" thickBot="1" x14ac:dyDescent="0.3">
      <c r="A1746" s="376"/>
      <c r="B1746" s="377"/>
      <c r="C1746" s="15" t="s">
        <v>163</v>
      </c>
      <c r="D1746" s="18">
        <v>2019</v>
      </c>
      <c r="E1746" s="309">
        <v>198.5</v>
      </c>
      <c r="F1746" s="309"/>
      <c r="G1746" s="309">
        <v>201</v>
      </c>
      <c r="H1746" s="309">
        <v>201</v>
      </c>
      <c r="I1746" s="309">
        <v>0</v>
      </c>
      <c r="J1746" s="309">
        <v>0</v>
      </c>
      <c r="K1746" s="309">
        <v>0</v>
      </c>
      <c r="L1746" s="309">
        <v>198.5</v>
      </c>
      <c r="M1746" s="18">
        <v>100</v>
      </c>
      <c r="N1746" s="18">
        <v>100</v>
      </c>
      <c r="O1746" s="231" t="s">
        <v>2467</v>
      </c>
    </row>
    <row r="1747" spans="1:15" ht="45" x14ac:dyDescent="0.25">
      <c r="A1747" s="378" t="s">
        <v>164</v>
      </c>
      <c r="B1747" s="362" t="s">
        <v>141</v>
      </c>
      <c r="C1747" s="16" t="s">
        <v>165</v>
      </c>
      <c r="D1747" s="141">
        <v>2019</v>
      </c>
      <c r="E1747" s="313">
        <v>620</v>
      </c>
      <c r="F1747" s="313">
        <v>0</v>
      </c>
      <c r="G1747" s="313">
        <v>620</v>
      </c>
      <c r="H1747" s="313">
        <v>620</v>
      </c>
      <c r="I1747" s="313"/>
      <c r="J1747" s="313"/>
      <c r="K1747" s="313">
        <v>0</v>
      </c>
      <c r="L1747" s="313">
        <v>245.7</v>
      </c>
      <c r="M1747" s="141">
        <v>100</v>
      </c>
      <c r="N1747" s="141">
        <v>100</v>
      </c>
      <c r="O1747" s="226" t="s">
        <v>2467</v>
      </c>
    </row>
    <row r="1748" spans="1:15" ht="60" x14ac:dyDescent="0.25">
      <c r="A1748" s="375"/>
      <c r="B1748" s="363"/>
      <c r="C1748" s="13" t="s">
        <v>166</v>
      </c>
      <c r="D1748" s="131">
        <v>2019</v>
      </c>
      <c r="E1748" s="306">
        <v>380</v>
      </c>
      <c r="F1748" s="306">
        <v>0</v>
      </c>
      <c r="G1748" s="306">
        <v>380</v>
      </c>
      <c r="H1748" s="306">
        <v>380</v>
      </c>
      <c r="I1748" s="306"/>
      <c r="J1748" s="306"/>
      <c r="K1748" s="306">
        <v>0</v>
      </c>
      <c r="L1748" s="306" t="s">
        <v>167</v>
      </c>
      <c r="M1748" s="131">
        <v>17</v>
      </c>
      <c r="N1748" s="131">
        <v>17</v>
      </c>
      <c r="O1748" s="229" t="s">
        <v>2467</v>
      </c>
    </row>
    <row r="1749" spans="1:15" ht="75" x14ac:dyDescent="0.25">
      <c r="A1749" s="375"/>
      <c r="B1749" s="363" t="s">
        <v>2632</v>
      </c>
      <c r="C1749" s="13" t="s">
        <v>168</v>
      </c>
      <c r="D1749" s="131" t="s">
        <v>2614</v>
      </c>
      <c r="E1749" s="306">
        <v>1255.6600000000001</v>
      </c>
      <c r="F1749" s="306">
        <v>19.7</v>
      </c>
      <c r="G1749" s="306">
        <v>19.7</v>
      </c>
      <c r="H1749" s="306">
        <v>19.7</v>
      </c>
      <c r="I1749" s="306"/>
      <c r="J1749" s="306"/>
      <c r="K1749" s="306"/>
      <c r="L1749" s="306" t="s">
        <v>169</v>
      </c>
      <c r="M1749" s="131">
        <v>30</v>
      </c>
      <c r="N1749" s="131">
        <v>30</v>
      </c>
      <c r="O1749" s="229" t="s">
        <v>2467</v>
      </c>
    </row>
    <row r="1750" spans="1:15" ht="60" x14ac:dyDescent="0.25">
      <c r="A1750" s="375"/>
      <c r="B1750" s="363"/>
      <c r="C1750" s="13" t="s">
        <v>170</v>
      </c>
      <c r="D1750" s="131" t="s">
        <v>2452</v>
      </c>
      <c r="E1750" s="306">
        <v>232</v>
      </c>
      <c r="F1750" s="306">
        <v>232</v>
      </c>
      <c r="G1750" s="306">
        <v>232</v>
      </c>
      <c r="H1750" s="306">
        <v>232</v>
      </c>
      <c r="I1750" s="306"/>
      <c r="J1750" s="306"/>
      <c r="K1750" s="306">
        <v>150.82</v>
      </c>
      <c r="L1750" s="306"/>
      <c r="M1750" s="131">
        <v>27</v>
      </c>
      <c r="N1750" s="131">
        <v>27</v>
      </c>
      <c r="O1750" s="229" t="s">
        <v>2467</v>
      </c>
    </row>
    <row r="1751" spans="1:15" ht="90" x14ac:dyDescent="0.25">
      <c r="A1751" s="375"/>
      <c r="B1751" s="363"/>
      <c r="C1751" s="13" t="s">
        <v>171</v>
      </c>
      <c r="D1751" s="131" t="s">
        <v>2452</v>
      </c>
      <c r="E1751" s="306">
        <v>532</v>
      </c>
      <c r="F1751" s="306">
        <v>532</v>
      </c>
      <c r="G1751" s="306">
        <v>532</v>
      </c>
      <c r="H1751" s="306">
        <v>532</v>
      </c>
      <c r="I1751" s="306"/>
      <c r="J1751" s="306"/>
      <c r="K1751" s="306">
        <v>157.124</v>
      </c>
      <c r="L1751" s="306"/>
      <c r="M1751" s="131">
        <v>98</v>
      </c>
      <c r="N1751" s="131">
        <v>98</v>
      </c>
      <c r="O1751" s="229" t="s">
        <v>2467</v>
      </c>
    </row>
    <row r="1752" spans="1:15" ht="60" x14ac:dyDescent="0.25">
      <c r="A1752" s="375"/>
      <c r="B1752" s="363"/>
      <c r="C1752" s="13" t="s">
        <v>172</v>
      </c>
      <c r="D1752" s="131" t="s">
        <v>2452</v>
      </c>
      <c r="E1752" s="306">
        <v>733.74400000000003</v>
      </c>
      <c r="F1752" s="306">
        <v>733.74400000000003</v>
      </c>
      <c r="G1752" s="306">
        <v>733.74400000000003</v>
      </c>
      <c r="H1752" s="306">
        <v>733.74400000000003</v>
      </c>
      <c r="I1752" s="306"/>
      <c r="J1752" s="306"/>
      <c r="K1752" s="306">
        <v>722.09</v>
      </c>
      <c r="L1752" s="306">
        <v>722.09</v>
      </c>
      <c r="M1752" s="131">
        <v>100</v>
      </c>
      <c r="N1752" s="131">
        <v>100</v>
      </c>
      <c r="O1752" s="229" t="s">
        <v>2467</v>
      </c>
    </row>
    <row r="1753" spans="1:15" ht="60" x14ac:dyDescent="0.25">
      <c r="A1753" s="375"/>
      <c r="B1753" s="363"/>
      <c r="C1753" s="13" t="s">
        <v>173</v>
      </c>
      <c r="D1753" s="131" t="s">
        <v>2452</v>
      </c>
      <c r="E1753" s="306">
        <v>752.83299999999997</v>
      </c>
      <c r="F1753" s="306">
        <v>752.83299999999997</v>
      </c>
      <c r="G1753" s="306">
        <v>752.83299999999997</v>
      </c>
      <c r="H1753" s="306">
        <v>752.83299999999997</v>
      </c>
      <c r="I1753" s="306"/>
      <c r="J1753" s="306"/>
      <c r="K1753" s="306">
        <v>740.96100000000001</v>
      </c>
      <c r="L1753" s="306">
        <v>740.96100000000001</v>
      </c>
      <c r="M1753" s="131">
        <v>100</v>
      </c>
      <c r="N1753" s="131">
        <v>100</v>
      </c>
      <c r="O1753" s="229" t="s">
        <v>2467</v>
      </c>
    </row>
    <row r="1754" spans="1:15" ht="60" x14ac:dyDescent="0.25">
      <c r="A1754" s="375"/>
      <c r="B1754" s="363"/>
      <c r="C1754" s="13" t="s">
        <v>174</v>
      </c>
      <c r="D1754" s="131">
        <v>2018</v>
      </c>
      <c r="E1754" s="306">
        <v>1457.54</v>
      </c>
      <c r="F1754" s="306">
        <v>10.863</v>
      </c>
      <c r="G1754" s="306">
        <v>10.863</v>
      </c>
      <c r="H1754" s="306">
        <v>10.863</v>
      </c>
      <c r="I1754" s="306"/>
      <c r="J1754" s="306"/>
      <c r="K1754" s="306"/>
      <c r="L1754" s="306"/>
      <c r="M1754" s="131">
        <v>100</v>
      </c>
      <c r="N1754" s="131">
        <v>100</v>
      </c>
      <c r="O1754" s="229" t="s">
        <v>2467</v>
      </c>
    </row>
    <row r="1755" spans="1:15" ht="75" x14ac:dyDescent="0.25">
      <c r="A1755" s="375"/>
      <c r="B1755" s="363"/>
      <c r="C1755" s="13" t="s">
        <v>175</v>
      </c>
      <c r="D1755" s="131" t="s">
        <v>2452</v>
      </c>
      <c r="E1755" s="306">
        <v>181</v>
      </c>
      <c r="F1755" s="306">
        <v>66</v>
      </c>
      <c r="G1755" s="306">
        <v>66</v>
      </c>
      <c r="H1755" s="306">
        <v>66</v>
      </c>
      <c r="I1755" s="306"/>
      <c r="J1755" s="306"/>
      <c r="K1755" s="306"/>
      <c r="L1755" s="306"/>
      <c r="M1755" s="131">
        <v>10</v>
      </c>
      <c r="N1755" s="131">
        <v>10</v>
      </c>
      <c r="O1755" s="229" t="s">
        <v>2467</v>
      </c>
    </row>
    <row r="1756" spans="1:15" ht="60" x14ac:dyDescent="0.25">
      <c r="A1756" s="375"/>
      <c r="B1756" s="363"/>
      <c r="C1756" s="13" t="s">
        <v>176</v>
      </c>
      <c r="D1756" s="131">
        <v>2018</v>
      </c>
      <c r="E1756" s="306">
        <v>37.82</v>
      </c>
      <c r="F1756" s="306">
        <v>0.46500000000000002</v>
      </c>
      <c r="G1756" s="306">
        <v>0.46500000000000002</v>
      </c>
      <c r="H1756" s="306">
        <v>0.46500000000000002</v>
      </c>
      <c r="I1756" s="306"/>
      <c r="J1756" s="306"/>
      <c r="K1756" s="306"/>
      <c r="L1756" s="306"/>
      <c r="M1756" s="131">
        <v>100</v>
      </c>
      <c r="N1756" s="131">
        <v>100</v>
      </c>
      <c r="O1756" s="229" t="s">
        <v>2467</v>
      </c>
    </row>
    <row r="1757" spans="1:15" ht="75" x14ac:dyDescent="0.25">
      <c r="A1757" s="375"/>
      <c r="B1757" s="363"/>
      <c r="C1757" s="13" t="s">
        <v>177</v>
      </c>
      <c r="D1757" s="131">
        <v>2018</v>
      </c>
      <c r="E1757" s="306">
        <v>15.420999999999999</v>
      </c>
      <c r="F1757" s="306">
        <v>0.189</v>
      </c>
      <c r="G1757" s="306">
        <v>0.189</v>
      </c>
      <c r="H1757" s="306">
        <v>0.189</v>
      </c>
      <c r="I1757" s="306"/>
      <c r="J1757" s="306"/>
      <c r="K1757" s="306"/>
      <c r="L1757" s="306"/>
      <c r="M1757" s="131">
        <v>100</v>
      </c>
      <c r="N1757" s="131">
        <v>100</v>
      </c>
      <c r="O1757" s="229" t="s">
        <v>2467</v>
      </c>
    </row>
    <row r="1758" spans="1:15" ht="60" x14ac:dyDescent="0.25">
      <c r="A1758" s="375"/>
      <c r="B1758" s="363"/>
      <c r="C1758" s="13" t="s">
        <v>178</v>
      </c>
      <c r="D1758" s="131">
        <v>2018</v>
      </c>
      <c r="E1758" s="306">
        <v>786.41</v>
      </c>
      <c r="F1758" s="306">
        <v>0.75800000000000001</v>
      </c>
      <c r="G1758" s="306">
        <v>0.75800000000000001</v>
      </c>
      <c r="H1758" s="306">
        <v>0.75800000000000001</v>
      </c>
      <c r="I1758" s="306"/>
      <c r="J1758" s="306"/>
      <c r="K1758" s="306"/>
      <c r="L1758" s="306"/>
      <c r="M1758" s="131">
        <v>100</v>
      </c>
      <c r="N1758" s="131">
        <v>100</v>
      </c>
      <c r="O1758" s="229" t="s">
        <v>2467</v>
      </c>
    </row>
    <row r="1759" spans="1:15" ht="60" x14ac:dyDescent="0.25">
      <c r="A1759" s="375"/>
      <c r="B1759" s="363"/>
      <c r="C1759" s="13" t="s">
        <v>179</v>
      </c>
      <c r="D1759" s="131">
        <v>2018</v>
      </c>
      <c r="E1759" s="306">
        <v>9.6199999999999992</v>
      </c>
      <c r="F1759" s="306">
        <v>0.11799999999999999</v>
      </c>
      <c r="G1759" s="306">
        <v>0.11799999999999999</v>
      </c>
      <c r="H1759" s="306">
        <v>0.11799999999999999</v>
      </c>
      <c r="I1759" s="306"/>
      <c r="J1759" s="306"/>
      <c r="K1759" s="306"/>
      <c r="L1759" s="306"/>
      <c r="M1759" s="131">
        <v>100</v>
      </c>
      <c r="N1759" s="131">
        <v>100</v>
      </c>
      <c r="O1759" s="229" t="s">
        <v>2467</v>
      </c>
    </row>
    <row r="1760" spans="1:15" ht="45.75" thickBot="1" x14ac:dyDescent="0.3">
      <c r="A1760" s="376"/>
      <c r="B1760" s="377"/>
      <c r="C1760" s="15" t="s">
        <v>180</v>
      </c>
      <c r="D1760" s="132" t="s">
        <v>2452</v>
      </c>
      <c r="E1760" s="307">
        <v>8.34</v>
      </c>
      <c r="F1760" s="307">
        <v>8.34</v>
      </c>
      <c r="G1760" s="307">
        <v>8.34</v>
      </c>
      <c r="H1760" s="307">
        <v>8.34</v>
      </c>
      <c r="I1760" s="307"/>
      <c r="J1760" s="307"/>
      <c r="K1760" s="307">
        <v>8.34</v>
      </c>
      <c r="L1760" s="307">
        <v>8.34</v>
      </c>
      <c r="M1760" s="132">
        <v>100</v>
      </c>
      <c r="N1760" s="132">
        <v>100</v>
      </c>
      <c r="O1760" s="227" t="s">
        <v>2467</v>
      </c>
    </row>
    <row r="1761" spans="1:16" ht="45" x14ac:dyDescent="0.25">
      <c r="A1761" s="370" t="s">
        <v>181</v>
      </c>
      <c r="B1761" s="366" t="s">
        <v>141</v>
      </c>
      <c r="C1761" s="98" t="s">
        <v>182</v>
      </c>
      <c r="D1761" s="56" t="s">
        <v>1434</v>
      </c>
      <c r="E1761" s="320">
        <v>12800.333000000001</v>
      </c>
      <c r="F1761" s="320">
        <v>4082.6289999999999</v>
      </c>
      <c r="G1761" s="320">
        <f>H1761+I1761</f>
        <v>4000</v>
      </c>
      <c r="H1761" s="320">
        <v>1500</v>
      </c>
      <c r="I1761" s="320">
        <v>2500</v>
      </c>
      <c r="J1761" s="320"/>
      <c r="K1761" s="320">
        <v>2390.1999999999998</v>
      </c>
      <c r="L1761" s="320"/>
      <c r="M1761" s="212">
        <v>0.91</v>
      </c>
      <c r="N1761" s="212">
        <v>0.66</v>
      </c>
      <c r="O1761" s="266" t="s">
        <v>2467</v>
      </c>
    </row>
    <row r="1762" spans="1:16" ht="60" x14ac:dyDescent="0.25">
      <c r="A1762" s="375"/>
      <c r="B1762" s="363"/>
      <c r="C1762" s="13" t="s">
        <v>183</v>
      </c>
      <c r="D1762" s="29" t="s">
        <v>1434</v>
      </c>
      <c r="E1762" s="306">
        <v>41348.89</v>
      </c>
      <c r="F1762" s="306">
        <v>9980.0769999999993</v>
      </c>
      <c r="G1762" s="306">
        <f>H1762+I1762</f>
        <v>8800</v>
      </c>
      <c r="H1762" s="306">
        <v>1500</v>
      </c>
      <c r="I1762" s="306">
        <v>7300</v>
      </c>
      <c r="J1762" s="306"/>
      <c r="K1762" s="306">
        <v>5908.3</v>
      </c>
      <c r="L1762" s="306"/>
      <c r="M1762" s="30">
        <v>0.91</v>
      </c>
      <c r="N1762" s="30">
        <v>0.69</v>
      </c>
      <c r="O1762" s="232" t="s">
        <v>2467</v>
      </c>
    </row>
    <row r="1763" spans="1:16" ht="135.75" thickBot="1" x14ac:dyDescent="0.3">
      <c r="A1763" s="376"/>
      <c r="B1763" s="377"/>
      <c r="C1763" s="290" t="s">
        <v>184</v>
      </c>
      <c r="D1763" s="18">
        <v>2019</v>
      </c>
      <c r="E1763" s="309">
        <v>69.900000000000006</v>
      </c>
      <c r="F1763" s="309">
        <v>69.900000000000006</v>
      </c>
      <c r="G1763" s="309">
        <f>H1763+I1763+J1763</f>
        <v>72.099999999999994</v>
      </c>
      <c r="H1763" s="309">
        <v>70</v>
      </c>
      <c r="I1763" s="309">
        <v>2.1</v>
      </c>
      <c r="J1763" s="307"/>
      <c r="K1763" s="307"/>
      <c r="L1763" s="307"/>
      <c r="M1763" s="18"/>
      <c r="N1763" s="8">
        <v>0</v>
      </c>
      <c r="O1763" s="227" t="s">
        <v>185</v>
      </c>
    </row>
    <row r="1764" spans="1:16" ht="90" x14ac:dyDescent="0.25">
      <c r="A1764" s="370" t="s">
        <v>186</v>
      </c>
      <c r="B1764" s="366" t="s">
        <v>141</v>
      </c>
      <c r="C1764" s="98" t="s">
        <v>187</v>
      </c>
      <c r="D1764" s="56">
        <v>2019</v>
      </c>
      <c r="E1764" s="320">
        <v>50</v>
      </c>
      <c r="F1764" s="320">
        <v>50</v>
      </c>
      <c r="G1764" s="320">
        <v>50</v>
      </c>
      <c r="H1764" s="320">
        <v>50</v>
      </c>
      <c r="I1764" s="320"/>
      <c r="J1764" s="320"/>
      <c r="K1764" s="320">
        <v>0</v>
      </c>
      <c r="L1764" s="320">
        <v>0</v>
      </c>
      <c r="M1764" s="56">
        <v>50</v>
      </c>
      <c r="N1764" s="56" t="s">
        <v>188</v>
      </c>
      <c r="O1764" s="234" t="s">
        <v>2467</v>
      </c>
    </row>
    <row r="1765" spans="1:16" ht="90" x14ac:dyDescent="0.25">
      <c r="A1765" s="375"/>
      <c r="B1765" s="363"/>
      <c r="C1765" s="13" t="s">
        <v>189</v>
      </c>
      <c r="D1765" s="131">
        <v>2019</v>
      </c>
      <c r="E1765" s="306">
        <v>50</v>
      </c>
      <c r="F1765" s="306">
        <v>50</v>
      </c>
      <c r="G1765" s="306">
        <v>50</v>
      </c>
      <c r="H1765" s="306">
        <v>50</v>
      </c>
      <c r="I1765" s="306"/>
      <c r="J1765" s="306"/>
      <c r="K1765" s="306">
        <v>0</v>
      </c>
      <c r="L1765" s="306">
        <v>0</v>
      </c>
      <c r="M1765" s="131">
        <v>50</v>
      </c>
      <c r="N1765" s="131"/>
      <c r="O1765" s="229" t="s">
        <v>226</v>
      </c>
    </row>
    <row r="1766" spans="1:16" ht="90" x14ac:dyDescent="0.25">
      <c r="A1766" s="375"/>
      <c r="B1766" s="363"/>
      <c r="C1766" s="13" t="s">
        <v>190</v>
      </c>
      <c r="D1766" s="131">
        <v>2019</v>
      </c>
      <c r="E1766" s="306">
        <v>50</v>
      </c>
      <c r="F1766" s="306">
        <v>50</v>
      </c>
      <c r="G1766" s="306">
        <v>50</v>
      </c>
      <c r="H1766" s="306">
        <v>50</v>
      </c>
      <c r="I1766" s="306"/>
      <c r="J1766" s="306"/>
      <c r="K1766" s="306">
        <v>0</v>
      </c>
      <c r="L1766" s="306">
        <v>0</v>
      </c>
      <c r="M1766" s="131">
        <v>50</v>
      </c>
      <c r="N1766" s="131"/>
      <c r="O1766" s="229" t="s">
        <v>227</v>
      </c>
    </row>
    <row r="1767" spans="1:16" ht="60" x14ac:dyDescent="0.25">
      <c r="A1767" s="375"/>
      <c r="B1767" s="363"/>
      <c r="C1767" s="13" t="s">
        <v>191</v>
      </c>
      <c r="D1767" s="131">
        <v>2019</v>
      </c>
      <c r="E1767" s="306">
        <v>230.94200000000001</v>
      </c>
      <c r="F1767" s="306"/>
      <c r="G1767" s="306">
        <v>100</v>
      </c>
      <c r="H1767" s="306">
        <v>100</v>
      </c>
      <c r="I1767" s="306"/>
      <c r="J1767" s="306"/>
      <c r="K1767" s="306">
        <v>0</v>
      </c>
      <c r="L1767" s="306">
        <v>0</v>
      </c>
      <c r="M1767" s="131">
        <v>100</v>
      </c>
      <c r="N1767" s="131"/>
      <c r="O1767" s="229" t="s">
        <v>228</v>
      </c>
    </row>
    <row r="1768" spans="1:16" ht="75" x14ac:dyDescent="0.25">
      <c r="A1768" s="375"/>
      <c r="B1768" s="363"/>
      <c r="C1768" s="13" t="s">
        <v>192</v>
      </c>
      <c r="D1768" s="131">
        <v>2019</v>
      </c>
      <c r="E1768" s="306">
        <v>100</v>
      </c>
      <c r="F1768" s="306">
        <v>100</v>
      </c>
      <c r="G1768" s="306">
        <v>100</v>
      </c>
      <c r="H1768" s="306">
        <v>100</v>
      </c>
      <c r="I1768" s="306"/>
      <c r="J1768" s="306"/>
      <c r="K1768" s="306">
        <v>0</v>
      </c>
      <c r="L1768" s="306">
        <v>0</v>
      </c>
      <c r="M1768" s="131">
        <v>100</v>
      </c>
      <c r="N1768" s="131"/>
      <c r="O1768" s="229" t="s">
        <v>227</v>
      </c>
    </row>
    <row r="1769" spans="1:16" ht="60" x14ac:dyDescent="0.25">
      <c r="A1769" s="375"/>
      <c r="B1769" s="363"/>
      <c r="C1769" s="13" t="s">
        <v>193</v>
      </c>
      <c r="D1769" s="29">
        <v>2019</v>
      </c>
      <c r="E1769" s="312">
        <v>1390.1320000000001</v>
      </c>
      <c r="F1769" s="312"/>
      <c r="G1769" s="312">
        <v>490</v>
      </c>
      <c r="H1769" s="312">
        <v>490</v>
      </c>
      <c r="I1769" s="312"/>
      <c r="J1769" s="312"/>
      <c r="K1769" s="312">
        <v>0</v>
      </c>
      <c r="L1769" s="312">
        <v>0</v>
      </c>
      <c r="M1769" s="29"/>
      <c r="N1769" s="131">
        <v>0</v>
      </c>
      <c r="O1769" s="229" t="s">
        <v>226</v>
      </c>
    </row>
    <row r="1770" spans="1:16" ht="60.75" thickBot="1" x14ac:dyDescent="0.3">
      <c r="A1770" s="376"/>
      <c r="B1770" s="142" t="s">
        <v>2632</v>
      </c>
      <c r="C1770" s="15" t="s">
        <v>194</v>
      </c>
      <c r="D1770" s="18">
        <v>2019</v>
      </c>
      <c r="E1770" s="309">
        <v>200</v>
      </c>
      <c r="F1770" s="309"/>
      <c r="G1770" s="309">
        <v>200</v>
      </c>
      <c r="H1770" s="309">
        <v>200</v>
      </c>
      <c r="I1770" s="307"/>
      <c r="J1770" s="307"/>
      <c r="K1770" s="307">
        <v>0</v>
      </c>
      <c r="L1770" s="307">
        <v>0</v>
      </c>
      <c r="M1770" s="132">
        <v>100</v>
      </c>
      <c r="N1770" s="132">
        <v>100</v>
      </c>
      <c r="O1770" s="227" t="s">
        <v>2467</v>
      </c>
    </row>
    <row r="1771" spans="1:16" ht="60" x14ac:dyDescent="0.25">
      <c r="A1771" s="370" t="s">
        <v>195</v>
      </c>
      <c r="B1771" s="366" t="s">
        <v>141</v>
      </c>
      <c r="C1771" s="98" t="s">
        <v>196</v>
      </c>
      <c r="D1771" s="56">
        <v>2019</v>
      </c>
      <c r="E1771" s="320">
        <v>120</v>
      </c>
      <c r="F1771" s="320"/>
      <c r="G1771" s="320">
        <v>120</v>
      </c>
      <c r="H1771" s="320">
        <v>120</v>
      </c>
      <c r="I1771" s="320"/>
      <c r="J1771" s="320"/>
      <c r="K1771" s="320"/>
      <c r="L1771" s="320"/>
      <c r="M1771" s="56"/>
      <c r="N1771" s="56">
        <v>0</v>
      </c>
      <c r="O1771" s="234" t="s">
        <v>197</v>
      </c>
    </row>
    <row r="1772" spans="1:16" ht="45.75" thickBot="1" x14ac:dyDescent="0.3">
      <c r="A1772" s="371"/>
      <c r="B1772" s="372"/>
      <c r="C1772" s="38" t="s">
        <v>198</v>
      </c>
      <c r="D1772" s="59">
        <v>2019</v>
      </c>
      <c r="E1772" s="314">
        <v>320</v>
      </c>
      <c r="F1772" s="314"/>
      <c r="G1772" s="314">
        <v>320</v>
      </c>
      <c r="H1772" s="314">
        <v>320</v>
      </c>
      <c r="I1772" s="314"/>
      <c r="J1772" s="314"/>
      <c r="K1772" s="314"/>
      <c r="L1772" s="314"/>
      <c r="M1772" s="59"/>
      <c r="N1772" s="59">
        <v>0</v>
      </c>
      <c r="O1772" s="233" t="s">
        <v>197</v>
      </c>
    </row>
    <row r="1773" spans="1:16" ht="75.75" thickBot="1" x14ac:dyDescent="0.3">
      <c r="A1773" s="173" t="s">
        <v>199</v>
      </c>
      <c r="B1773" s="1" t="s">
        <v>141</v>
      </c>
      <c r="C1773" s="46" t="s">
        <v>200</v>
      </c>
      <c r="D1773" s="11">
        <v>2019</v>
      </c>
      <c r="E1773" s="324">
        <v>50</v>
      </c>
      <c r="F1773" s="324"/>
      <c r="G1773" s="324">
        <v>50</v>
      </c>
      <c r="H1773" s="324">
        <v>50</v>
      </c>
      <c r="I1773" s="324"/>
      <c r="J1773" s="324"/>
      <c r="K1773" s="324">
        <v>0</v>
      </c>
      <c r="L1773" s="324"/>
      <c r="M1773" s="11"/>
      <c r="N1773" s="11">
        <v>0</v>
      </c>
      <c r="O1773" s="228" t="s">
        <v>2467</v>
      </c>
    </row>
    <row r="1774" spans="1:16" ht="90.75" thickBot="1" x14ac:dyDescent="0.3">
      <c r="A1774" s="190" t="s">
        <v>201</v>
      </c>
      <c r="B1774" s="148" t="s">
        <v>141</v>
      </c>
      <c r="C1774" s="93" t="s">
        <v>202</v>
      </c>
      <c r="D1774" s="83">
        <v>2019</v>
      </c>
      <c r="E1774" s="321">
        <v>100</v>
      </c>
      <c r="F1774" s="321"/>
      <c r="G1774" s="321">
        <v>100</v>
      </c>
      <c r="H1774" s="321">
        <v>100</v>
      </c>
      <c r="I1774" s="321"/>
      <c r="J1774" s="321"/>
      <c r="K1774" s="321">
        <v>0</v>
      </c>
      <c r="L1774" s="321">
        <v>32.5</v>
      </c>
      <c r="M1774" s="83">
        <v>32.5</v>
      </c>
      <c r="N1774" s="83">
        <v>32.5</v>
      </c>
      <c r="O1774" s="235" t="s">
        <v>2467</v>
      </c>
      <c r="P1774" s="4" t="s">
        <v>203</v>
      </c>
    </row>
    <row r="1775" spans="1:16" ht="75" x14ac:dyDescent="0.25">
      <c r="A1775" s="373" t="s">
        <v>204</v>
      </c>
      <c r="B1775" s="214" t="s">
        <v>141</v>
      </c>
      <c r="C1775" s="98" t="s">
        <v>205</v>
      </c>
      <c r="D1775" s="56">
        <v>2019</v>
      </c>
      <c r="E1775" s="320">
        <v>50</v>
      </c>
      <c r="F1775" s="320"/>
      <c r="G1775" s="320">
        <v>50</v>
      </c>
      <c r="H1775" s="320">
        <v>50</v>
      </c>
      <c r="I1775" s="320"/>
      <c r="J1775" s="320"/>
      <c r="K1775" s="320">
        <v>0</v>
      </c>
      <c r="L1775" s="320">
        <v>0</v>
      </c>
      <c r="M1775" s="56">
        <v>0</v>
      </c>
      <c r="N1775" s="56">
        <v>0</v>
      </c>
      <c r="O1775" s="56" t="s">
        <v>2467</v>
      </c>
    </row>
    <row r="1776" spans="1:16" ht="75" x14ac:dyDescent="0.25">
      <c r="A1776" s="373"/>
      <c r="B1776" s="363" t="s">
        <v>2632</v>
      </c>
      <c r="C1776" s="13" t="s">
        <v>206</v>
      </c>
      <c r="D1776" s="131" t="s">
        <v>2452</v>
      </c>
      <c r="E1776" s="306">
        <v>100</v>
      </c>
      <c r="F1776" s="306"/>
      <c r="G1776" s="306">
        <v>100</v>
      </c>
      <c r="H1776" s="306">
        <v>100</v>
      </c>
      <c r="I1776" s="306"/>
      <c r="J1776" s="306"/>
      <c r="K1776" s="306"/>
      <c r="L1776" s="306"/>
      <c r="M1776" s="131">
        <v>100</v>
      </c>
      <c r="N1776" s="131">
        <v>100</v>
      </c>
      <c r="O1776" s="131" t="s">
        <v>2467</v>
      </c>
    </row>
    <row r="1777" spans="1:15" ht="60.75" thickBot="1" x14ac:dyDescent="0.3">
      <c r="A1777" s="374"/>
      <c r="B1777" s="363"/>
      <c r="C1777" s="13" t="s">
        <v>207</v>
      </c>
      <c r="D1777" s="131" t="s">
        <v>2452</v>
      </c>
      <c r="E1777" s="312">
        <v>40</v>
      </c>
      <c r="F1777" s="312"/>
      <c r="G1777" s="312">
        <v>40</v>
      </c>
      <c r="H1777" s="312">
        <v>40</v>
      </c>
      <c r="I1777" s="312"/>
      <c r="J1777" s="312"/>
      <c r="K1777" s="306"/>
      <c r="L1777" s="306"/>
      <c r="M1777" s="131">
        <v>65</v>
      </c>
      <c r="N1777" s="131">
        <v>65</v>
      </c>
      <c r="O1777" s="131" t="s">
        <v>2467</v>
      </c>
    </row>
    <row r="1778" spans="1:15" ht="90" x14ac:dyDescent="0.25">
      <c r="A1778" s="378" t="s">
        <v>208</v>
      </c>
      <c r="B1778" s="362" t="s">
        <v>141</v>
      </c>
      <c r="C1778" s="16" t="s">
        <v>209</v>
      </c>
      <c r="D1778" s="32">
        <v>2019</v>
      </c>
      <c r="E1778" s="308">
        <v>30</v>
      </c>
      <c r="F1778" s="308">
        <v>0</v>
      </c>
      <c r="G1778" s="308">
        <v>30</v>
      </c>
      <c r="H1778" s="308">
        <v>30</v>
      </c>
      <c r="I1778" s="308">
        <v>0</v>
      </c>
      <c r="J1778" s="308">
        <v>0</v>
      </c>
      <c r="K1778" s="308">
        <v>0</v>
      </c>
      <c r="L1778" s="308">
        <v>0</v>
      </c>
      <c r="M1778" s="32">
        <v>0</v>
      </c>
      <c r="N1778" s="32">
        <v>0</v>
      </c>
      <c r="O1778" s="230" t="s">
        <v>2597</v>
      </c>
    </row>
    <row r="1779" spans="1:15" ht="60" x14ac:dyDescent="0.25">
      <c r="A1779" s="375"/>
      <c r="B1779" s="363"/>
      <c r="C1779" s="13" t="s">
        <v>210</v>
      </c>
      <c r="D1779" s="29">
        <v>2019</v>
      </c>
      <c r="E1779" s="312">
        <v>50</v>
      </c>
      <c r="F1779" s="312">
        <v>0</v>
      </c>
      <c r="G1779" s="312">
        <v>50</v>
      </c>
      <c r="H1779" s="312">
        <v>50</v>
      </c>
      <c r="I1779" s="312">
        <v>0</v>
      </c>
      <c r="J1779" s="312">
        <v>0</v>
      </c>
      <c r="K1779" s="312">
        <v>0</v>
      </c>
      <c r="L1779" s="312">
        <v>0</v>
      </c>
      <c r="M1779" s="29">
        <v>0</v>
      </c>
      <c r="N1779" s="29">
        <v>0</v>
      </c>
      <c r="O1779" s="232" t="s">
        <v>2597</v>
      </c>
    </row>
    <row r="1780" spans="1:15" ht="105.75" thickBot="1" x14ac:dyDescent="0.3">
      <c r="A1780" s="376"/>
      <c r="B1780" s="377"/>
      <c r="C1780" s="15" t="s">
        <v>211</v>
      </c>
      <c r="D1780" s="18">
        <v>2019</v>
      </c>
      <c r="E1780" s="309">
        <v>20</v>
      </c>
      <c r="F1780" s="309">
        <v>0</v>
      </c>
      <c r="G1780" s="309">
        <v>20</v>
      </c>
      <c r="H1780" s="309">
        <v>20</v>
      </c>
      <c r="I1780" s="309">
        <v>0</v>
      </c>
      <c r="J1780" s="309">
        <v>0</v>
      </c>
      <c r="K1780" s="309">
        <v>0</v>
      </c>
      <c r="L1780" s="309">
        <v>0</v>
      </c>
      <c r="M1780" s="18">
        <v>0</v>
      </c>
      <c r="N1780" s="18">
        <v>0</v>
      </c>
      <c r="O1780" s="231" t="s">
        <v>2597</v>
      </c>
    </row>
    <row r="1781" spans="1:15" ht="45" x14ac:dyDescent="0.25">
      <c r="A1781" s="388" t="s">
        <v>212</v>
      </c>
      <c r="B1781" s="363" t="s">
        <v>141</v>
      </c>
      <c r="C1781" s="13" t="s">
        <v>213</v>
      </c>
      <c r="D1781" s="131">
        <v>2019</v>
      </c>
      <c r="E1781" s="306">
        <v>502</v>
      </c>
      <c r="F1781" s="306">
        <v>0</v>
      </c>
      <c r="G1781" s="306">
        <v>502</v>
      </c>
      <c r="H1781" s="306">
        <v>302</v>
      </c>
      <c r="I1781" s="306">
        <v>200</v>
      </c>
      <c r="J1781" s="306"/>
      <c r="K1781" s="306">
        <v>200</v>
      </c>
      <c r="L1781" s="306">
        <v>502</v>
      </c>
      <c r="M1781" s="131">
        <v>100</v>
      </c>
      <c r="N1781" s="131">
        <v>100</v>
      </c>
      <c r="O1781" s="131" t="s">
        <v>2467</v>
      </c>
    </row>
    <row r="1782" spans="1:15" ht="45" x14ac:dyDescent="0.25">
      <c r="A1782" s="373"/>
      <c r="B1782" s="363"/>
      <c r="C1782" s="13" t="s">
        <v>214</v>
      </c>
      <c r="D1782" s="29">
        <v>2019</v>
      </c>
      <c r="E1782" s="312">
        <v>507</v>
      </c>
      <c r="F1782" s="312">
        <v>0</v>
      </c>
      <c r="G1782" s="312">
        <v>507</v>
      </c>
      <c r="H1782" s="312">
        <v>507</v>
      </c>
      <c r="I1782" s="312"/>
      <c r="J1782" s="312"/>
      <c r="K1782" s="312"/>
      <c r="L1782" s="312">
        <v>324.89999999999998</v>
      </c>
      <c r="M1782" s="29">
        <v>64</v>
      </c>
      <c r="N1782" s="29">
        <v>64</v>
      </c>
      <c r="O1782" s="131" t="s">
        <v>2467</v>
      </c>
    </row>
    <row r="1783" spans="1:15" ht="60" x14ac:dyDescent="0.25">
      <c r="A1783" s="373"/>
      <c r="B1783" s="363" t="s">
        <v>2632</v>
      </c>
      <c r="C1783" s="215" t="s">
        <v>215</v>
      </c>
      <c r="D1783" s="131">
        <v>2019</v>
      </c>
      <c r="E1783" s="306">
        <v>63</v>
      </c>
      <c r="F1783" s="306">
        <v>63</v>
      </c>
      <c r="G1783" s="306">
        <v>63</v>
      </c>
      <c r="H1783" s="306">
        <v>63</v>
      </c>
      <c r="I1783" s="306"/>
      <c r="J1783" s="306"/>
      <c r="K1783" s="306">
        <v>63</v>
      </c>
      <c r="L1783" s="306">
        <v>63</v>
      </c>
      <c r="M1783" s="131">
        <v>100</v>
      </c>
      <c r="N1783" s="131">
        <v>100</v>
      </c>
      <c r="O1783" s="131" t="s">
        <v>2467</v>
      </c>
    </row>
    <row r="1784" spans="1:15" ht="45" x14ac:dyDescent="0.25">
      <c r="A1784" s="373"/>
      <c r="B1784" s="363"/>
      <c r="C1784" s="215" t="s">
        <v>216</v>
      </c>
      <c r="D1784" s="131">
        <v>2019</v>
      </c>
      <c r="E1784" s="306">
        <v>31</v>
      </c>
      <c r="F1784" s="306">
        <v>31</v>
      </c>
      <c r="G1784" s="306">
        <v>31</v>
      </c>
      <c r="H1784" s="306">
        <v>31</v>
      </c>
      <c r="I1784" s="306"/>
      <c r="J1784" s="306"/>
      <c r="K1784" s="306">
        <v>31</v>
      </c>
      <c r="L1784" s="306">
        <v>31</v>
      </c>
      <c r="M1784" s="131">
        <v>100</v>
      </c>
      <c r="N1784" s="131">
        <v>100</v>
      </c>
      <c r="O1784" s="131" t="s">
        <v>2467</v>
      </c>
    </row>
    <row r="1785" spans="1:15" ht="90.75" thickBot="1" x14ac:dyDescent="0.3">
      <c r="A1785" s="374"/>
      <c r="B1785" s="363"/>
      <c r="C1785" s="215" t="s">
        <v>217</v>
      </c>
      <c r="D1785" s="131">
        <v>2019</v>
      </c>
      <c r="E1785" s="306">
        <v>52</v>
      </c>
      <c r="F1785" s="306">
        <v>52</v>
      </c>
      <c r="G1785" s="306">
        <v>52</v>
      </c>
      <c r="H1785" s="306">
        <v>52</v>
      </c>
      <c r="I1785" s="306"/>
      <c r="J1785" s="306"/>
      <c r="K1785" s="306">
        <v>0</v>
      </c>
      <c r="L1785" s="306">
        <v>0</v>
      </c>
      <c r="M1785" s="131">
        <v>0</v>
      </c>
      <c r="N1785" s="131">
        <v>0</v>
      </c>
      <c r="O1785" s="131" t="s">
        <v>2467</v>
      </c>
    </row>
    <row r="1786" spans="1:15" ht="105.75" thickBot="1" x14ac:dyDescent="0.3">
      <c r="A1786" s="173" t="s">
        <v>218</v>
      </c>
      <c r="B1786" s="1" t="s">
        <v>141</v>
      </c>
      <c r="C1786" s="46" t="s">
        <v>219</v>
      </c>
      <c r="D1786" s="80">
        <v>2019</v>
      </c>
      <c r="E1786" s="310">
        <v>502</v>
      </c>
      <c r="F1786" s="310"/>
      <c r="G1786" s="310">
        <v>502</v>
      </c>
      <c r="H1786" s="310">
        <v>502</v>
      </c>
      <c r="I1786" s="310">
        <v>0</v>
      </c>
      <c r="J1786" s="310">
        <v>0</v>
      </c>
      <c r="K1786" s="310">
        <v>0</v>
      </c>
      <c r="L1786" s="310">
        <v>0</v>
      </c>
      <c r="M1786" s="80">
        <v>0</v>
      </c>
      <c r="N1786" s="80">
        <v>0</v>
      </c>
      <c r="O1786" s="261" t="s">
        <v>2467</v>
      </c>
    </row>
    <row r="1787" spans="1:15" ht="75" x14ac:dyDescent="0.25">
      <c r="A1787" s="367" t="s">
        <v>161</v>
      </c>
      <c r="B1787" s="363" t="s">
        <v>2632</v>
      </c>
      <c r="C1787" s="12" t="s">
        <v>220</v>
      </c>
      <c r="D1787" s="131">
        <v>2019</v>
      </c>
      <c r="E1787" s="306">
        <v>327</v>
      </c>
      <c r="F1787" s="306">
        <v>0</v>
      </c>
      <c r="G1787" s="306">
        <v>327</v>
      </c>
      <c r="H1787" s="306">
        <v>327</v>
      </c>
      <c r="I1787" s="306"/>
      <c r="J1787" s="306"/>
      <c r="K1787" s="306">
        <v>327</v>
      </c>
      <c r="L1787" s="306">
        <v>327</v>
      </c>
      <c r="M1787" s="131">
        <v>100</v>
      </c>
      <c r="N1787" s="131">
        <v>100</v>
      </c>
      <c r="O1787" s="131" t="s">
        <v>2093</v>
      </c>
    </row>
    <row r="1788" spans="1:15" ht="105" x14ac:dyDescent="0.25">
      <c r="A1788" s="367"/>
      <c r="B1788" s="363"/>
      <c r="C1788" s="12" t="s">
        <v>221</v>
      </c>
      <c r="D1788" s="131">
        <v>2019</v>
      </c>
      <c r="E1788" s="306">
        <v>0</v>
      </c>
      <c r="F1788" s="306">
        <v>0</v>
      </c>
      <c r="G1788" s="306">
        <v>300</v>
      </c>
      <c r="H1788" s="306">
        <v>300</v>
      </c>
      <c r="I1788" s="306">
        <v>0</v>
      </c>
      <c r="J1788" s="306">
        <v>0</v>
      </c>
      <c r="K1788" s="306">
        <v>0</v>
      </c>
      <c r="L1788" s="306">
        <v>0</v>
      </c>
      <c r="M1788" s="131">
        <v>0</v>
      </c>
      <c r="N1788" s="131">
        <v>0</v>
      </c>
      <c r="O1788" s="131" t="s">
        <v>2467</v>
      </c>
    </row>
    <row r="1789" spans="1:15" ht="90" x14ac:dyDescent="0.25">
      <c r="A1789" s="367"/>
      <c r="B1789" s="363"/>
      <c r="C1789" s="12" t="s">
        <v>222</v>
      </c>
      <c r="D1789" s="131">
        <v>2019</v>
      </c>
      <c r="E1789" s="306">
        <v>854.5</v>
      </c>
      <c r="F1789" s="306">
        <v>0</v>
      </c>
      <c r="G1789" s="306">
        <v>870</v>
      </c>
      <c r="H1789" s="306">
        <v>870</v>
      </c>
      <c r="I1789" s="306">
        <v>0</v>
      </c>
      <c r="J1789" s="306">
        <v>0</v>
      </c>
      <c r="K1789" s="306">
        <v>854.5</v>
      </c>
      <c r="L1789" s="306">
        <v>854.5</v>
      </c>
      <c r="M1789" s="131">
        <v>100</v>
      </c>
      <c r="N1789" s="131">
        <v>100</v>
      </c>
      <c r="O1789" s="131" t="s">
        <v>2093</v>
      </c>
    </row>
    <row r="1790" spans="1:15" ht="60" x14ac:dyDescent="0.25">
      <c r="A1790" s="367"/>
      <c r="B1790" s="363"/>
      <c r="C1790" s="12" t="s">
        <v>223</v>
      </c>
      <c r="D1790" s="131">
        <v>2019</v>
      </c>
      <c r="E1790" s="306">
        <v>64.5</v>
      </c>
      <c r="F1790" s="306">
        <v>0</v>
      </c>
      <c r="G1790" s="306">
        <v>66</v>
      </c>
      <c r="H1790" s="306">
        <v>66</v>
      </c>
      <c r="I1790" s="306">
        <v>0</v>
      </c>
      <c r="J1790" s="306">
        <v>0</v>
      </c>
      <c r="K1790" s="306">
        <v>64.5</v>
      </c>
      <c r="L1790" s="306">
        <v>64.5</v>
      </c>
      <c r="M1790" s="131">
        <v>100</v>
      </c>
      <c r="N1790" s="131">
        <v>100</v>
      </c>
      <c r="O1790" s="131" t="s">
        <v>2093</v>
      </c>
    </row>
    <row r="1791" spans="1:15" ht="75" x14ac:dyDescent="0.25">
      <c r="A1791" s="367"/>
      <c r="B1791" s="363"/>
      <c r="C1791" s="12" t="s">
        <v>224</v>
      </c>
      <c r="D1791" s="131">
        <v>2019</v>
      </c>
      <c r="E1791" s="306">
        <v>588.9</v>
      </c>
      <c r="F1791" s="306"/>
      <c r="G1791" s="306">
        <v>592</v>
      </c>
      <c r="H1791" s="306">
        <v>592</v>
      </c>
      <c r="I1791" s="306">
        <v>0</v>
      </c>
      <c r="J1791" s="306">
        <v>0</v>
      </c>
      <c r="K1791" s="306">
        <v>588.9</v>
      </c>
      <c r="L1791" s="306">
        <v>588.9</v>
      </c>
      <c r="M1791" s="131">
        <v>100</v>
      </c>
      <c r="N1791" s="131">
        <v>100</v>
      </c>
      <c r="O1791" s="131" t="s">
        <v>2093</v>
      </c>
    </row>
    <row r="1792" spans="1:15" ht="75" x14ac:dyDescent="0.25">
      <c r="A1792" s="367"/>
      <c r="B1792" s="363"/>
      <c r="C1792" s="12" t="s">
        <v>225</v>
      </c>
      <c r="D1792" s="29">
        <v>2019</v>
      </c>
      <c r="E1792" s="312">
        <v>292</v>
      </c>
      <c r="F1792" s="312">
        <v>0</v>
      </c>
      <c r="G1792" s="312">
        <v>292</v>
      </c>
      <c r="H1792" s="312">
        <v>292</v>
      </c>
      <c r="I1792" s="312">
        <v>0</v>
      </c>
      <c r="J1792" s="312">
        <v>0</v>
      </c>
      <c r="K1792" s="312">
        <v>292</v>
      </c>
      <c r="L1792" s="312">
        <v>292</v>
      </c>
      <c r="M1792" s="29">
        <v>100</v>
      </c>
      <c r="N1792" s="29">
        <v>100</v>
      </c>
      <c r="O1792" s="131" t="s">
        <v>2093</v>
      </c>
    </row>
    <row r="1793" spans="1:15" ht="29.25" customHeight="1" x14ac:dyDescent="0.25">
      <c r="A1793" s="402" t="s">
        <v>845</v>
      </c>
      <c r="B1793" s="403"/>
      <c r="C1793" s="403"/>
      <c r="D1793" s="403"/>
      <c r="E1793" s="403"/>
      <c r="F1793" s="403"/>
      <c r="G1793" s="403"/>
      <c r="H1793" s="403"/>
      <c r="I1793" s="403"/>
      <c r="J1793" s="403"/>
      <c r="K1793" s="403"/>
      <c r="L1793" s="403"/>
      <c r="M1793" s="403"/>
      <c r="N1793" s="403"/>
      <c r="O1793" s="403"/>
    </row>
    <row r="1794" spans="1:15" s="216" customFormat="1" ht="60" x14ac:dyDescent="0.25">
      <c r="A1794" s="364" t="s">
        <v>846</v>
      </c>
      <c r="B1794" s="366" t="s">
        <v>141</v>
      </c>
      <c r="C1794" s="98" t="s">
        <v>847</v>
      </c>
      <c r="D1794" s="56">
        <v>2020</v>
      </c>
      <c r="E1794" s="320">
        <v>6150.2724699999999</v>
      </c>
      <c r="F1794" s="320">
        <v>3290.5529000000001</v>
      </c>
      <c r="G1794" s="320">
        <v>882</v>
      </c>
      <c r="H1794" s="320">
        <v>390</v>
      </c>
      <c r="I1794" s="320">
        <v>492</v>
      </c>
      <c r="J1794" s="320">
        <v>0</v>
      </c>
      <c r="K1794" s="320">
        <v>0</v>
      </c>
      <c r="L1794" s="320">
        <v>0</v>
      </c>
      <c r="M1794" s="56">
        <v>80</v>
      </c>
      <c r="N1794" s="56">
        <v>40</v>
      </c>
      <c r="O1794" s="234" t="s">
        <v>2666</v>
      </c>
    </row>
    <row r="1795" spans="1:15" s="216" customFormat="1" ht="75" x14ac:dyDescent="0.25">
      <c r="A1795" s="360"/>
      <c r="B1795" s="363"/>
      <c r="C1795" s="13" t="s">
        <v>848</v>
      </c>
      <c r="D1795" s="131">
        <v>2020</v>
      </c>
      <c r="E1795" s="306">
        <v>1404.6822500000001</v>
      </c>
      <c r="F1795" s="306">
        <v>1404.6822500000001</v>
      </c>
      <c r="G1795" s="306">
        <v>200</v>
      </c>
      <c r="H1795" s="306">
        <v>200</v>
      </c>
      <c r="I1795" s="306">
        <v>0</v>
      </c>
      <c r="J1795" s="306">
        <v>0</v>
      </c>
      <c r="K1795" s="306">
        <v>0</v>
      </c>
      <c r="L1795" s="306">
        <v>0</v>
      </c>
      <c r="M1795" s="131">
        <v>60</v>
      </c>
      <c r="N1795" s="131">
        <v>60</v>
      </c>
      <c r="O1795" s="229" t="s">
        <v>2666</v>
      </c>
    </row>
    <row r="1796" spans="1:15" s="216" customFormat="1" ht="60" x14ac:dyDescent="0.25">
      <c r="A1796" s="360"/>
      <c r="B1796" s="363"/>
      <c r="C1796" s="13" t="s">
        <v>849</v>
      </c>
      <c r="D1796" s="131">
        <v>2020</v>
      </c>
      <c r="E1796" s="306">
        <v>947.68296999999995</v>
      </c>
      <c r="F1796" s="306">
        <v>947.68296999999995</v>
      </c>
      <c r="G1796" s="306">
        <v>220</v>
      </c>
      <c r="H1796" s="306">
        <v>220</v>
      </c>
      <c r="I1796" s="306">
        <v>0</v>
      </c>
      <c r="J1796" s="306">
        <v>0</v>
      </c>
      <c r="K1796" s="306">
        <v>0</v>
      </c>
      <c r="L1796" s="306">
        <v>0</v>
      </c>
      <c r="M1796" s="131">
        <v>80</v>
      </c>
      <c r="N1796" s="131">
        <v>80</v>
      </c>
      <c r="O1796" s="229" t="s">
        <v>2666</v>
      </c>
    </row>
    <row r="1797" spans="1:15" s="216" customFormat="1" ht="60.75" thickBot="1" x14ac:dyDescent="0.3">
      <c r="A1797" s="365"/>
      <c r="B1797" s="142" t="s">
        <v>2632</v>
      </c>
      <c r="C1797" s="15" t="s">
        <v>847</v>
      </c>
      <c r="D1797" s="132" t="s">
        <v>2479</v>
      </c>
      <c r="E1797" s="307">
        <v>6150.2724699999999</v>
      </c>
      <c r="F1797" s="307">
        <v>3290.5529000000001</v>
      </c>
      <c r="G1797" s="307">
        <v>4.6747699999999996</v>
      </c>
      <c r="H1797" s="307">
        <v>4.6747699999999996</v>
      </c>
      <c r="I1797" s="307">
        <v>0</v>
      </c>
      <c r="J1797" s="307">
        <v>0</v>
      </c>
      <c r="K1797" s="307">
        <v>0</v>
      </c>
      <c r="L1797" s="307">
        <v>0</v>
      </c>
      <c r="M1797" s="132">
        <v>80</v>
      </c>
      <c r="N1797" s="132">
        <v>40</v>
      </c>
      <c r="O1797" s="227" t="s">
        <v>2666</v>
      </c>
    </row>
    <row r="1798" spans="1:15" s="216" customFormat="1" ht="105.75" thickBot="1" x14ac:dyDescent="0.3">
      <c r="A1798" s="217" t="s">
        <v>850</v>
      </c>
      <c r="B1798" s="218" t="s">
        <v>2632</v>
      </c>
      <c r="C1798" s="120" t="s">
        <v>851</v>
      </c>
      <c r="D1798" s="167" t="s">
        <v>2479</v>
      </c>
      <c r="E1798" s="323"/>
      <c r="F1798" s="323">
        <v>1.9E-2</v>
      </c>
      <c r="G1798" s="323">
        <v>15.095000000000001</v>
      </c>
      <c r="H1798" s="323">
        <v>1.9E-2</v>
      </c>
      <c r="I1798" s="323">
        <v>15.076000000000001</v>
      </c>
      <c r="J1798" s="323"/>
      <c r="K1798" s="323">
        <v>15.076000000000001</v>
      </c>
      <c r="L1798" s="323"/>
      <c r="M1798" s="167">
        <v>100</v>
      </c>
      <c r="N1798" s="167"/>
      <c r="O1798" s="236" t="s">
        <v>2666</v>
      </c>
    </row>
    <row r="1799" spans="1:15" s="216" customFormat="1" ht="60.75" thickBot="1" x14ac:dyDescent="0.3">
      <c r="A1799" s="359" t="s">
        <v>852</v>
      </c>
      <c r="B1799" s="362" t="s">
        <v>141</v>
      </c>
      <c r="C1799" s="16" t="s">
        <v>853</v>
      </c>
      <c r="D1799" s="141">
        <v>2019</v>
      </c>
      <c r="E1799" s="313">
        <v>2900</v>
      </c>
      <c r="F1799" s="313">
        <v>2900</v>
      </c>
      <c r="G1799" s="313">
        <v>2900</v>
      </c>
      <c r="H1799" s="313">
        <v>2900</v>
      </c>
      <c r="I1799" s="313"/>
      <c r="J1799" s="313"/>
      <c r="K1799" s="313"/>
      <c r="L1799" s="313"/>
      <c r="M1799" s="141"/>
      <c r="N1799" s="141">
        <v>0</v>
      </c>
      <c r="O1799" s="226" t="s">
        <v>711</v>
      </c>
    </row>
    <row r="1800" spans="1:15" s="216" customFormat="1" ht="60" x14ac:dyDescent="0.25">
      <c r="A1800" s="360"/>
      <c r="B1800" s="363"/>
      <c r="C1800" s="13" t="s">
        <v>854</v>
      </c>
      <c r="D1800" s="131">
        <v>2019</v>
      </c>
      <c r="E1800" s="306">
        <v>1710</v>
      </c>
      <c r="F1800" s="306">
        <v>1710</v>
      </c>
      <c r="G1800" s="306">
        <v>1710</v>
      </c>
      <c r="H1800" s="306">
        <v>1710</v>
      </c>
      <c r="I1800" s="306"/>
      <c r="J1800" s="306"/>
      <c r="K1800" s="306"/>
      <c r="L1800" s="306"/>
      <c r="M1800" s="131"/>
      <c r="N1800" s="131">
        <v>0</v>
      </c>
      <c r="O1800" s="226" t="s">
        <v>711</v>
      </c>
    </row>
    <row r="1801" spans="1:15" s="216" customFormat="1" ht="60" x14ac:dyDescent="0.25">
      <c r="A1801" s="360"/>
      <c r="B1801" s="363"/>
      <c r="C1801" s="13" t="s">
        <v>855</v>
      </c>
      <c r="D1801" s="131">
        <v>2019</v>
      </c>
      <c r="E1801" s="306">
        <v>1100</v>
      </c>
      <c r="F1801" s="306">
        <v>1100</v>
      </c>
      <c r="G1801" s="306">
        <v>1100</v>
      </c>
      <c r="H1801" s="306">
        <v>1100</v>
      </c>
      <c r="I1801" s="306"/>
      <c r="J1801" s="306"/>
      <c r="K1801" s="306"/>
      <c r="L1801" s="306"/>
      <c r="M1801" s="131"/>
      <c r="N1801" s="131">
        <v>0</v>
      </c>
      <c r="O1801" s="229" t="s">
        <v>2467</v>
      </c>
    </row>
    <row r="1802" spans="1:15" s="216" customFormat="1" ht="75" x14ac:dyDescent="0.25">
      <c r="A1802" s="360"/>
      <c r="B1802" s="363"/>
      <c r="C1802" s="13" t="s">
        <v>856</v>
      </c>
      <c r="D1802" s="131">
        <v>2019</v>
      </c>
      <c r="E1802" s="306">
        <v>950</v>
      </c>
      <c r="F1802" s="306">
        <v>950</v>
      </c>
      <c r="G1802" s="306">
        <v>950</v>
      </c>
      <c r="H1802" s="306">
        <v>950</v>
      </c>
      <c r="I1802" s="306"/>
      <c r="J1802" s="306"/>
      <c r="K1802" s="306"/>
      <c r="L1802" s="306"/>
      <c r="M1802" s="131"/>
      <c r="N1802" s="131">
        <v>0</v>
      </c>
      <c r="O1802" s="229" t="s">
        <v>2467</v>
      </c>
    </row>
    <row r="1803" spans="1:15" s="216" customFormat="1" ht="75" x14ac:dyDescent="0.25">
      <c r="A1803" s="360"/>
      <c r="B1803" s="363"/>
      <c r="C1803" s="13" t="s">
        <v>857</v>
      </c>
      <c r="D1803" s="131">
        <v>2019</v>
      </c>
      <c r="E1803" s="306">
        <v>1100</v>
      </c>
      <c r="F1803" s="306">
        <v>1100</v>
      </c>
      <c r="G1803" s="306">
        <v>1100</v>
      </c>
      <c r="H1803" s="306">
        <v>1100</v>
      </c>
      <c r="I1803" s="306"/>
      <c r="J1803" s="306"/>
      <c r="K1803" s="306"/>
      <c r="L1803" s="306"/>
      <c r="M1803" s="131"/>
      <c r="N1803" s="131">
        <v>0</v>
      </c>
      <c r="O1803" s="229" t="s">
        <v>2467</v>
      </c>
    </row>
    <row r="1804" spans="1:15" s="216" customFormat="1" ht="60.75" thickBot="1" x14ac:dyDescent="0.3">
      <c r="A1804" s="365"/>
      <c r="B1804" s="377"/>
      <c r="C1804" s="15" t="s">
        <v>858</v>
      </c>
      <c r="D1804" s="132">
        <v>2019</v>
      </c>
      <c r="E1804" s="307">
        <v>2700</v>
      </c>
      <c r="F1804" s="307">
        <v>2700</v>
      </c>
      <c r="G1804" s="307">
        <v>1344.146</v>
      </c>
      <c r="H1804" s="307">
        <v>1344.146</v>
      </c>
      <c r="I1804" s="307"/>
      <c r="J1804" s="307"/>
      <c r="K1804" s="307"/>
      <c r="L1804" s="307"/>
      <c r="M1804" s="132"/>
      <c r="N1804" s="132">
        <v>0</v>
      </c>
      <c r="O1804" s="229" t="s">
        <v>2467</v>
      </c>
    </row>
    <row r="1805" spans="1:15" s="216" customFormat="1" ht="75.75" thickBot="1" x14ac:dyDescent="0.3">
      <c r="A1805" s="219" t="s">
        <v>859</v>
      </c>
      <c r="B1805" s="148" t="s">
        <v>141</v>
      </c>
      <c r="C1805" s="93" t="s">
        <v>860</v>
      </c>
      <c r="D1805" s="83">
        <v>2020</v>
      </c>
      <c r="E1805" s="321">
        <v>190</v>
      </c>
      <c r="F1805" s="321"/>
      <c r="G1805" s="321">
        <v>190</v>
      </c>
      <c r="H1805" s="321">
        <v>190</v>
      </c>
      <c r="I1805" s="321"/>
      <c r="J1805" s="321"/>
      <c r="K1805" s="321"/>
      <c r="L1805" s="321"/>
      <c r="M1805" s="83"/>
      <c r="N1805" s="83">
        <v>0</v>
      </c>
      <c r="O1805" s="229" t="s">
        <v>2467</v>
      </c>
    </row>
    <row r="1806" spans="1:15" s="216" customFormat="1" ht="90.75" thickBot="1" x14ac:dyDescent="0.3">
      <c r="A1806" s="220" t="s">
        <v>861</v>
      </c>
      <c r="B1806" s="1" t="s">
        <v>141</v>
      </c>
      <c r="C1806" s="221" t="s">
        <v>862</v>
      </c>
      <c r="D1806" s="11">
        <v>2019</v>
      </c>
      <c r="E1806" s="324">
        <v>170</v>
      </c>
      <c r="F1806" s="324"/>
      <c r="G1806" s="324">
        <v>170</v>
      </c>
      <c r="H1806" s="324">
        <v>170</v>
      </c>
      <c r="I1806" s="324"/>
      <c r="J1806" s="324"/>
      <c r="K1806" s="324"/>
      <c r="L1806" s="324"/>
      <c r="M1806" s="11"/>
      <c r="N1806" s="11">
        <v>0</v>
      </c>
      <c r="O1806" s="228" t="s">
        <v>2467</v>
      </c>
    </row>
    <row r="1807" spans="1:15" s="216" customFormat="1" ht="75" x14ac:dyDescent="0.25">
      <c r="A1807" s="359" t="s">
        <v>863</v>
      </c>
      <c r="B1807" s="362" t="s">
        <v>141</v>
      </c>
      <c r="C1807" s="16" t="s">
        <v>864</v>
      </c>
      <c r="D1807" s="141">
        <v>2019</v>
      </c>
      <c r="E1807" s="313">
        <v>250</v>
      </c>
      <c r="F1807" s="313">
        <v>0</v>
      </c>
      <c r="G1807" s="313">
        <f>H1807+I1807+J1807</f>
        <v>250</v>
      </c>
      <c r="H1807" s="313">
        <v>250</v>
      </c>
      <c r="I1807" s="313">
        <v>0</v>
      </c>
      <c r="J1807" s="313">
        <v>0</v>
      </c>
      <c r="K1807" s="313">
        <v>0</v>
      </c>
      <c r="L1807" s="313">
        <v>0</v>
      </c>
      <c r="M1807" s="96">
        <v>0</v>
      </c>
      <c r="N1807" s="96">
        <v>0</v>
      </c>
      <c r="O1807" s="226" t="s">
        <v>865</v>
      </c>
    </row>
    <row r="1808" spans="1:15" s="216" customFormat="1" ht="75" x14ac:dyDescent="0.25">
      <c r="A1808" s="360"/>
      <c r="B1808" s="363"/>
      <c r="C1808" s="13" t="s">
        <v>866</v>
      </c>
      <c r="D1808" s="131">
        <v>2019</v>
      </c>
      <c r="E1808" s="306" t="s">
        <v>867</v>
      </c>
      <c r="F1808" s="306" t="s">
        <v>867</v>
      </c>
      <c r="G1808" s="306">
        <f>H1808+I1808+J1808</f>
        <v>1217</v>
      </c>
      <c r="H1808" s="306">
        <v>1217</v>
      </c>
      <c r="I1808" s="306">
        <v>0</v>
      </c>
      <c r="J1808" s="306">
        <v>0</v>
      </c>
      <c r="K1808" s="306" t="s">
        <v>867</v>
      </c>
      <c r="L1808" s="306" t="s">
        <v>867</v>
      </c>
      <c r="M1808" s="95" t="s">
        <v>867</v>
      </c>
      <c r="N1808" s="95" t="s">
        <v>867</v>
      </c>
      <c r="O1808" s="229" t="s">
        <v>867</v>
      </c>
    </row>
    <row r="1809" spans="1:15" s="216" customFormat="1" ht="60" x14ac:dyDescent="0.25">
      <c r="A1809" s="360"/>
      <c r="B1809" s="363" t="s">
        <v>2632</v>
      </c>
      <c r="C1809" s="13" t="s">
        <v>868</v>
      </c>
      <c r="D1809" s="131">
        <v>2019</v>
      </c>
      <c r="E1809" s="306">
        <v>970.2998</v>
      </c>
      <c r="F1809" s="306" t="s">
        <v>867</v>
      </c>
      <c r="G1809" s="306">
        <f>H1809+I1809+J1809</f>
        <v>334</v>
      </c>
      <c r="H1809" s="306">
        <v>324</v>
      </c>
      <c r="I1809" s="306">
        <v>10</v>
      </c>
      <c r="J1809" s="306">
        <v>0</v>
      </c>
      <c r="K1809" s="306">
        <v>334</v>
      </c>
      <c r="L1809" s="306">
        <v>334</v>
      </c>
      <c r="M1809" s="131">
        <v>95</v>
      </c>
      <c r="N1809" s="131">
        <v>95</v>
      </c>
      <c r="O1809" s="229" t="s">
        <v>2666</v>
      </c>
    </row>
    <row r="1810" spans="1:15" s="216" customFormat="1" ht="75.75" thickBot="1" x14ac:dyDescent="0.3">
      <c r="A1810" s="365"/>
      <c r="B1810" s="377"/>
      <c r="C1810" s="15" t="s">
        <v>869</v>
      </c>
      <c r="D1810" s="132">
        <v>2019</v>
      </c>
      <c r="E1810" s="307">
        <v>116.4</v>
      </c>
      <c r="F1810" s="307" t="s">
        <v>867</v>
      </c>
      <c r="G1810" s="307">
        <f>H1810+I1810+J1810</f>
        <v>116.4</v>
      </c>
      <c r="H1810" s="307">
        <v>113</v>
      </c>
      <c r="I1810" s="307">
        <v>3.4</v>
      </c>
      <c r="J1810" s="307">
        <v>0</v>
      </c>
      <c r="K1810" s="307">
        <v>116.4</v>
      </c>
      <c r="L1810" s="307">
        <v>116.4</v>
      </c>
      <c r="M1810" s="132" t="s">
        <v>867</v>
      </c>
      <c r="N1810" s="132">
        <v>100</v>
      </c>
      <c r="O1810" s="227" t="s">
        <v>2666</v>
      </c>
    </row>
    <row r="1811" spans="1:15" s="216" customFormat="1" ht="90.75" thickBot="1" x14ac:dyDescent="0.3">
      <c r="A1811" s="220" t="s">
        <v>870</v>
      </c>
      <c r="B1811" s="1" t="s">
        <v>2632</v>
      </c>
      <c r="C1811" s="222" t="s">
        <v>871</v>
      </c>
      <c r="D1811" s="11" t="s">
        <v>999</v>
      </c>
      <c r="E1811" s="324">
        <v>12378.28</v>
      </c>
      <c r="F1811" s="324">
        <v>12378.28</v>
      </c>
      <c r="G1811" s="324">
        <f>SUM(H1811:J1811)</f>
        <v>12378.277</v>
      </c>
      <c r="H1811" s="324">
        <v>3500</v>
      </c>
      <c r="I1811" s="324">
        <v>1011.9</v>
      </c>
      <c r="J1811" s="324">
        <v>7866.3770000000004</v>
      </c>
      <c r="K1811" s="324">
        <v>1251.3</v>
      </c>
      <c r="L1811" s="324">
        <v>2032.1</v>
      </c>
      <c r="M1811" s="11">
        <v>18</v>
      </c>
      <c r="N1811" s="11">
        <v>18</v>
      </c>
      <c r="O1811" s="228" t="s">
        <v>872</v>
      </c>
    </row>
    <row r="1812" spans="1:15" s="216" customFormat="1" ht="150" x14ac:dyDescent="0.25">
      <c r="A1812" s="359" t="s">
        <v>873</v>
      </c>
      <c r="B1812" s="362" t="s">
        <v>141</v>
      </c>
      <c r="C1812" s="223" t="s">
        <v>874</v>
      </c>
      <c r="D1812" s="141">
        <v>2019</v>
      </c>
      <c r="E1812" s="313">
        <v>100</v>
      </c>
      <c r="F1812" s="313"/>
      <c r="G1812" s="313">
        <v>100</v>
      </c>
      <c r="H1812" s="313">
        <v>100</v>
      </c>
      <c r="I1812" s="313"/>
      <c r="J1812" s="313"/>
      <c r="K1812" s="313"/>
      <c r="L1812" s="313"/>
      <c r="M1812" s="141"/>
      <c r="N1812" s="141">
        <v>0</v>
      </c>
      <c r="O1812" s="226" t="s">
        <v>2467</v>
      </c>
    </row>
    <row r="1813" spans="1:15" s="216" customFormat="1" ht="45" x14ac:dyDescent="0.25">
      <c r="A1813" s="360"/>
      <c r="B1813" s="363"/>
      <c r="C1813" s="224" t="s">
        <v>875</v>
      </c>
      <c r="D1813" s="131">
        <v>2019</v>
      </c>
      <c r="E1813" s="306">
        <v>39.692999999999998</v>
      </c>
      <c r="F1813" s="306"/>
      <c r="G1813" s="306">
        <v>39.692999999999998</v>
      </c>
      <c r="H1813" s="306">
        <v>39.692999999999998</v>
      </c>
      <c r="I1813" s="306"/>
      <c r="J1813" s="306"/>
      <c r="K1813" s="306"/>
      <c r="L1813" s="306"/>
      <c r="M1813" s="131"/>
      <c r="N1813" s="131">
        <v>0</v>
      </c>
      <c r="O1813" s="229" t="s">
        <v>876</v>
      </c>
    </row>
    <row r="1814" spans="1:15" s="216" customFormat="1" ht="105" x14ac:dyDescent="0.25">
      <c r="A1814" s="360"/>
      <c r="B1814" s="363"/>
      <c r="C1814" s="224" t="s">
        <v>877</v>
      </c>
      <c r="D1814" s="131">
        <v>2019</v>
      </c>
      <c r="E1814" s="306">
        <v>183</v>
      </c>
      <c r="F1814" s="306"/>
      <c r="G1814" s="306">
        <f>H1814+I1814</f>
        <v>183</v>
      </c>
      <c r="H1814" s="306">
        <v>178</v>
      </c>
      <c r="I1814" s="306">
        <v>5</v>
      </c>
      <c r="J1814" s="306"/>
      <c r="K1814" s="306"/>
      <c r="L1814" s="306"/>
      <c r="M1814" s="131"/>
      <c r="N1814" s="131">
        <v>0</v>
      </c>
      <c r="O1814" s="229" t="s">
        <v>876</v>
      </c>
    </row>
    <row r="1815" spans="1:15" s="216" customFormat="1" ht="90" x14ac:dyDescent="0.25">
      <c r="A1815" s="360"/>
      <c r="B1815" s="363"/>
      <c r="C1815" s="224" t="s">
        <v>878</v>
      </c>
      <c r="D1815" s="131">
        <v>2019</v>
      </c>
      <c r="E1815" s="306">
        <v>42</v>
      </c>
      <c r="F1815" s="306"/>
      <c r="G1815" s="306">
        <v>42</v>
      </c>
      <c r="H1815" s="306">
        <v>42</v>
      </c>
      <c r="I1815" s="306"/>
      <c r="J1815" s="306"/>
      <c r="K1815" s="306"/>
      <c r="L1815" s="306"/>
      <c r="M1815" s="131"/>
      <c r="N1815" s="131">
        <v>0</v>
      </c>
      <c r="O1815" s="229" t="s">
        <v>2467</v>
      </c>
    </row>
    <row r="1816" spans="1:15" s="216" customFormat="1" ht="75" x14ac:dyDescent="0.25">
      <c r="A1816" s="360"/>
      <c r="B1816" s="363"/>
      <c r="C1816" s="224" t="s">
        <v>879</v>
      </c>
      <c r="D1816" s="131">
        <v>2019</v>
      </c>
      <c r="E1816" s="306">
        <v>15</v>
      </c>
      <c r="F1816" s="306"/>
      <c r="G1816" s="306">
        <v>15</v>
      </c>
      <c r="H1816" s="306">
        <v>15</v>
      </c>
      <c r="I1816" s="306"/>
      <c r="J1816" s="306"/>
      <c r="K1816" s="306"/>
      <c r="L1816" s="306"/>
      <c r="M1816" s="131"/>
      <c r="N1816" s="131">
        <v>0</v>
      </c>
      <c r="O1816" s="229" t="s">
        <v>2467</v>
      </c>
    </row>
    <row r="1817" spans="1:15" s="216" customFormat="1" ht="75" x14ac:dyDescent="0.25">
      <c r="A1817" s="360"/>
      <c r="B1817" s="363" t="s">
        <v>2632</v>
      </c>
      <c r="C1817" s="224" t="s">
        <v>880</v>
      </c>
      <c r="D1817" s="131" t="s">
        <v>2452</v>
      </c>
      <c r="E1817" s="306">
        <v>5430.1540000000005</v>
      </c>
      <c r="F1817" s="306">
        <f>G1817</f>
        <v>5430.1540000000005</v>
      </c>
      <c r="G1817" s="306">
        <f>H1817+I1817+J1817</f>
        <v>5430.1540000000005</v>
      </c>
      <c r="H1817" s="306">
        <v>202</v>
      </c>
      <c r="I1817" s="306">
        <v>3145.7539999999999</v>
      </c>
      <c r="J1817" s="306">
        <v>2082.4</v>
      </c>
      <c r="K1817" s="306">
        <v>774.42597000000001</v>
      </c>
      <c r="L1817" s="306">
        <v>976.42597000000001</v>
      </c>
      <c r="M1817" s="131">
        <v>17.899999999999999</v>
      </c>
      <c r="N1817" s="131"/>
      <c r="O1817" s="229" t="s">
        <v>1773</v>
      </c>
    </row>
    <row r="1818" spans="1:15" s="216" customFormat="1" ht="75" x14ac:dyDescent="0.25">
      <c r="A1818" s="360"/>
      <c r="B1818" s="363"/>
      <c r="C1818" s="224" t="s">
        <v>881</v>
      </c>
      <c r="D1818" s="131" t="s">
        <v>2452</v>
      </c>
      <c r="E1818" s="306">
        <v>105.06</v>
      </c>
      <c r="F1818" s="306">
        <v>102</v>
      </c>
      <c r="G1818" s="306">
        <v>105.06</v>
      </c>
      <c r="H1818" s="306">
        <v>102</v>
      </c>
      <c r="I1818" s="306">
        <v>3.06</v>
      </c>
      <c r="J1818" s="306"/>
      <c r="K1818" s="306"/>
      <c r="L1818" s="306"/>
      <c r="M1818" s="131"/>
      <c r="N1818" s="131">
        <v>0</v>
      </c>
      <c r="O1818" s="229" t="s">
        <v>2467</v>
      </c>
    </row>
    <row r="1819" spans="1:15" s="216" customFormat="1" ht="75" x14ac:dyDescent="0.25">
      <c r="A1819" s="360"/>
      <c r="B1819" s="363"/>
      <c r="C1819" s="224" t="s">
        <v>882</v>
      </c>
      <c r="D1819" s="131" t="s">
        <v>2452</v>
      </c>
      <c r="E1819" s="306">
        <v>79.825000000000003</v>
      </c>
      <c r="F1819" s="306">
        <v>77.5</v>
      </c>
      <c r="G1819" s="306">
        <v>79.825000000000003</v>
      </c>
      <c r="H1819" s="306">
        <v>77.5</v>
      </c>
      <c r="I1819" s="306">
        <v>2.3250000000000002</v>
      </c>
      <c r="J1819" s="306"/>
      <c r="K1819" s="306"/>
      <c r="L1819" s="306"/>
      <c r="M1819" s="131"/>
      <c r="N1819" s="131">
        <v>0</v>
      </c>
      <c r="O1819" s="229" t="s">
        <v>2467</v>
      </c>
    </row>
    <row r="1820" spans="1:15" s="216" customFormat="1" ht="90" x14ac:dyDescent="0.25">
      <c r="A1820" s="360"/>
      <c r="B1820" s="363"/>
      <c r="C1820" s="13" t="s">
        <v>883</v>
      </c>
      <c r="D1820" s="131" t="s">
        <v>2452</v>
      </c>
      <c r="E1820" s="306">
        <v>119.789</v>
      </c>
      <c r="F1820" s="306">
        <v>116.3</v>
      </c>
      <c r="G1820" s="306">
        <v>119.789</v>
      </c>
      <c r="H1820" s="306">
        <v>116.3</v>
      </c>
      <c r="I1820" s="306">
        <v>3.4889999999999999</v>
      </c>
      <c r="J1820" s="306"/>
      <c r="K1820" s="306"/>
      <c r="L1820" s="306"/>
      <c r="M1820" s="131"/>
      <c r="N1820" s="131">
        <v>0</v>
      </c>
      <c r="O1820" s="229" t="s">
        <v>2467</v>
      </c>
    </row>
    <row r="1821" spans="1:15" s="216" customFormat="1" ht="75" x14ac:dyDescent="0.25">
      <c r="A1821" s="360"/>
      <c r="B1821" s="363"/>
      <c r="C1821" s="13" t="s">
        <v>884</v>
      </c>
      <c r="D1821" s="131" t="s">
        <v>2452</v>
      </c>
      <c r="E1821" s="306">
        <v>79.825000000000003</v>
      </c>
      <c r="F1821" s="306">
        <v>77.5</v>
      </c>
      <c r="G1821" s="306">
        <v>79.825000000000003</v>
      </c>
      <c r="H1821" s="306">
        <v>77.5</v>
      </c>
      <c r="I1821" s="306">
        <v>2.3250000000000002</v>
      </c>
      <c r="J1821" s="306"/>
      <c r="K1821" s="306"/>
      <c r="L1821" s="306"/>
      <c r="M1821" s="131"/>
      <c r="N1821" s="131">
        <v>0</v>
      </c>
      <c r="O1821" s="229" t="s">
        <v>2467</v>
      </c>
    </row>
    <row r="1822" spans="1:15" s="216" customFormat="1" ht="75.75" thickBot="1" x14ac:dyDescent="0.3">
      <c r="A1822" s="365"/>
      <c r="B1822" s="377"/>
      <c r="C1822" s="15" t="s">
        <v>885</v>
      </c>
      <c r="D1822" s="132" t="s">
        <v>2452</v>
      </c>
      <c r="E1822" s="307">
        <v>95.79</v>
      </c>
      <c r="F1822" s="307">
        <v>93</v>
      </c>
      <c r="G1822" s="307">
        <v>95.79</v>
      </c>
      <c r="H1822" s="307">
        <v>93</v>
      </c>
      <c r="I1822" s="307">
        <v>2.79</v>
      </c>
      <c r="J1822" s="307"/>
      <c r="K1822" s="307"/>
      <c r="L1822" s="307"/>
      <c r="M1822" s="132"/>
      <c r="N1822" s="132">
        <v>0</v>
      </c>
      <c r="O1822" s="227" t="s">
        <v>2467</v>
      </c>
    </row>
    <row r="1823" spans="1:15" s="216" customFormat="1" ht="75" x14ac:dyDescent="0.25">
      <c r="A1823" s="359" t="s">
        <v>886</v>
      </c>
      <c r="B1823" s="362" t="s">
        <v>141</v>
      </c>
      <c r="C1823" s="16" t="s">
        <v>887</v>
      </c>
      <c r="D1823" s="141" t="s">
        <v>2463</v>
      </c>
      <c r="E1823" s="313">
        <v>7700</v>
      </c>
      <c r="F1823" s="313"/>
      <c r="G1823" s="313">
        <f>H1823+I1823</f>
        <v>82.1</v>
      </c>
      <c r="H1823" s="313">
        <v>82.1</v>
      </c>
      <c r="I1823" s="313"/>
      <c r="J1823" s="313"/>
      <c r="K1823" s="313"/>
      <c r="L1823" s="313"/>
      <c r="M1823" s="141"/>
      <c r="N1823" s="141">
        <v>0</v>
      </c>
      <c r="O1823" s="226" t="s">
        <v>888</v>
      </c>
    </row>
    <row r="1824" spans="1:15" s="216" customFormat="1" ht="45" x14ac:dyDescent="0.25">
      <c r="A1824" s="360"/>
      <c r="B1824" s="363"/>
      <c r="C1824" s="13" t="s">
        <v>889</v>
      </c>
      <c r="D1824" s="131">
        <v>2019</v>
      </c>
      <c r="E1824" s="306"/>
      <c r="F1824" s="306"/>
      <c r="G1824" s="306">
        <f t="shared" ref="G1824:G1831" si="50">H1824+I1824</f>
        <v>35</v>
      </c>
      <c r="H1824" s="306">
        <v>35</v>
      </c>
      <c r="I1824" s="306"/>
      <c r="J1824" s="306"/>
      <c r="K1824" s="306"/>
      <c r="L1824" s="306"/>
      <c r="M1824" s="131"/>
      <c r="N1824" s="131">
        <v>0</v>
      </c>
      <c r="O1824" s="229" t="s">
        <v>2467</v>
      </c>
    </row>
    <row r="1825" spans="1:15" s="216" customFormat="1" ht="75" x14ac:dyDescent="0.25">
      <c r="A1825" s="360"/>
      <c r="B1825" s="363"/>
      <c r="C1825" s="13" t="s">
        <v>890</v>
      </c>
      <c r="D1825" s="131">
        <v>2019</v>
      </c>
      <c r="E1825" s="306">
        <v>1150</v>
      </c>
      <c r="F1825" s="306"/>
      <c r="G1825" s="306">
        <f t="shared" si="50"/>
        <v>1150</v>
      </c>
      <c r="H1825" s="306">
        <v>1150</v>
      </c>
      <c r="I1825" s="306"/>
      <c r="J1825" s="306"/>
      <c r="K1825" s="306"/>
      <c r="L1825" s="306"/>
      <c r="M1825" s="131">
        <v>50</v>
      </c>
      <c r="N1825" s="131"/>
      <c r="O1825" s="229" t="s">
        <v>891</v>
      </c>
    </row>
    <row r="1826" spans="1:15" s="216" customFormat="1" ht="90" x14ac:dyDescent="0.25">
      <c r="A1826" s="360"/>
      <c r="B1826" s="363"/>
      <c r="C1826" s="13" t="s">
        <v>892</v>
      </c>
      <c r="D1826" s="131">
        <v>2019</v>
      </c>
      <c r="E1826" s="306">
        <v>412</v>
      </c>
      <c r="F1826" s="306"/>
      <c r="G1826" s="306">
        <f t="shared" si="50"/>
        <v>412</v>
      </c>
      <c r="H1826" s="306">
        <v>412</v>
      </c>
      <c r="I1826" s="306"/>
      <c r="J1826" s="306"/>
      <c r="K1826" s="306"/>
      <c r="L1826" s="306"/>
      <c r="M1826" s="131">
        <v>100</v>
      </c>
      <c r="N1826" s="131">
        <v>100</v>
      </c>
      <c r="O1826" s="229" t="s">
        <v>891</v>
      </c>
    </row>
    <row r="1827" spans="1:15" s="216" customFormat="1" ht="90" x14ac:dyDescent="0.25">
      <c r="A1827" s="360"/>
      <c r="B1827" s="363"/>
      <c r="C1827" s="13" t="s">
        <v>893</v>
      </c>
      <c r="D1827" s="131">
        <v>2019</v>
      </c>
      <c r="E1827" s="306">
        <v>518</v>
      </c>
      <c r="F1827" s="306"/>
      <c r="G1827" s="306">
        <f t="shared" si="50"/>
        <v>518</v>
      </c>
      <c r="H1827" s="306">
        <v>518</v>
      </c>
      <c r="I1827" s="306"/>
      <c r="J1827" s="306"/>
      <c r="K1827" s="306"/>
      <c r="L1827" s="306"/>
      <c r="M1827" s="131">
        <v>100</v>
      </c>
      <c r="N1827" s="131">
        <v>100</v>
      </c>
      <c r="O1827" s="229" t="s">
        <v>894</v>
      </c>
    </row>
    <row r="1828" spans="1:15" s="216" customFormat="1" ht="90" x14ac:dyDescent="0.25">
      <c r="A1828" s="360"/>
      <c r="B1828" s="363"/>
      <c r="C1828" s="13" t="s">
        <v>895</v>
      </c>
      <c r="D1828" s="131">
        <v>2019</v>
      </c>
      <c r="E1828" s="306">
        <v>498</v>
      </c>
      <c r="F1828" s="306"/>
      <c r="G1828" s="306">
        <f t="shared" si="50"/>
        <v>498</v>
      </c>
      <c r="H1828" s="306">
        <v>498</v>
      </c>
      <c r="I1828" s="306"/>
      <c r="J1828" s="306"/>
      <c r="K1828" s="306"/>
      <c r="L1828" s="306"/>
      <c r="M1828" s="131">
        <v>100</v>
      </c>
      <c r="N1828" s="131">
        <v>100</v>
      </c>
      <c r="O1828" s="229" t="s">
        <v>891</v>
      </c>
    </row>
    <row r="1829" spans="1:15" s="216" customFormat="1" ht="165" x14ac:dyDescent="0.25">
      <c r="A1829" s="360"/>
      <c r="B1829" s="363"/>
      <c r="C1829" s="13" t="s">
        <v>896</v>
      </c>
      <c r="D1829" s="131">
        <v>2019</v>
      </c>
      <c r="E1829" s="306">
        <v>132.9</v>
      </c>
      <c r="F1829" s="306"/>
      <c r="G1829" s="306">
        <f>H1829+I1829</f>
        <v>196.6</v>
      </c>
      <c r="H1829" s="306">
        <v>196.6</v>
      </c>
      <c r="I1829" s="306"/>
      <c r="J1829" s="306"/>
      <c r="K1829" s="306"/>
      <c r="L1829" s="306"/>
      <c r="M1829" s="131">
        <v>100</v>
      </c>
      <c r="N1829" s="131">
        <v>100</v>
      </c>
      <c r="O1829" s="229" t="s">
        <v>894</v>
      </c>
    </row>
    <row r="1830" spans="1:15" s="216" customFormat="1" ht="180" x14ac:dyDescent="0.25">
      <c r="A1830" s="360"/>
      <c r="B1830" s="363"/>
      <c r="C1830" s="13" t="s">
        <v>897</v>
      </c>
      <c r="D1830" s="131">
        <v>2019</v>
      </c>
      <c r="E1830" s="306">
        <v>196.6</v>
      </c>
      <c r="F1830" s="306"/>
      <c r="G1830" s="306">
        <f t="shared" si="50"/>
        <v>197.3</v>
      </c>
      <c r="H1830" s="306">
        <v>197.3</v>
      </c>
      <c r="I1830" s="306"/>
      <c r="J1830" s="306"/>
      <c r="K1830" s="306"/>
      <c r="L1830" s="306"/>
      <c r="M1830" s="131">
        <v>100</v>
      </c>
      <c r="N1830" s="131">
        <v>100</v>
      </c>
      <c r="O1830" s="229" t="s">
        <v>891</v>
      </c>
    </row>
    <row r="1831" spans="1:15" s="216" customFormat="1" ht="105" x14ac:dyDescent="0.25">
      <c r="A1831" s="360"/>
      <c r="B1831" s="363"/>
      <c r="C1831" s="13" t="s">
        <v>898</v>
      </c>
      <c r="D1831" s="131">
        <v>2019</v>
      </c>
      <c r="E1831" s="306">
        <v>455</v>
      </c>
      <c r="F1831" s="306"/>
      <c r="G1831" s="306">
        <f t="shared" si="50"/>
        <v>455</v>
      </c>
      <c r="H1831" s="306">
        <v>455</v>
      </c>
      <c r="I1831" s="306"/>
      <c r="J1831" s="306"/>
      <c r="K1831" s="306"/>
      <c r="L1831" s="306"/>
      <c r="M1831" s="131">
        <v>100</v>
      </c>
      <c r="N1831" s="131">
        <v>100</v>
      </c>
      <c r="O1831" s="229" t="s">
        <v>894</v>
      </c>
    </row>
    <row r="1832" spans="1:15" s="216" customFormat="1" ht="75.75" thickBot="1" x14ac:dyDescent="0.3">
      <c r="A1832" s="365"/>
      <c r="B1832" s="142" t="s">
        <v>2632</v>
      </c>
      <c r="C1832" s="15" t="s">
        <v>887</v>
      </c>
      <c r="D1832" s="132" t="s">
        <v>2463</v>
      </c>
      <c r="E1832" s="307">
        <v>7700</v>
      </c>
      <c r="F1832" s="307"/>
      <c r="G1832" s="307">
        <v>302.5</v>
      </c>
      <c r="H1832" s="307">
        <v>202.5</v>
      </c>
      <c r="I1832" s="307">
        <v>100</v>
      </c>
      <c r="J1832" s="307"/>
      <c r="K1832" s="307"/>
      <c r="L1832" s="307"/>
      <c r="M1832" s="132"/>
      <c r="N1832" s="132">
        <v>0</v>
      </c>
      <c r="O1832" s="227" t="s">
        <v>888</v>
      </c>
    </row>
    <row r="1833" spans="1:15" s="216" customFormat="1" ht="105.75" thickBot="1" x14ac:dyDescent="0.3">
      <c r="A1833" s="220" t="s">
        <v>899</v>
      </c>
      <c r="B1833" s="1" t="s">
        <v>2632</v>
      </c>
      <c r="C1833" s="46" t="s">
        <v>900</v>
      </c>
      <c r="D1833" s="11" t="s">
        <v>2479</v>
      </c>
      <c r="E1833" s="324">
        <v>1523.3219999999999</v>
      </c>
      <c r="F1833" s="324"/>
      <c r="G1833" s="324">
        <v>1523.3219999999999</v>
      </c>
      <c r="H1833" s="324">
        <v>1273</v>
      </c>
      <c r="I1833" s="324">
        <v>250.322</v>
      </c>
      <c r="J1833" s="324"/>
      <c r="K1833" s="324">
        <v>442.93400000000003</v>
      </c>
      <c r="L1833" s="324">
        <v>442.93299999999999</v>
      </c>
      <c r="M1833" s="11">
        <v>75</v>
      </c>
      <c r="N1833" s="11">
        <v>75</v>
      </c>
      <c r="O1833" s="228" t="s">
        <v>712</v>
      </c>
    </row>
    <row r="1834" spans="1:15" s="216" customFormat="1" ht="120" x14ac:dyDescent="0.25">
      <c r="A1834" s="359" t="s">
        <v>901</v>
      </c>
      <c r="B1834" s="362" t="s">
        <v>141</v>
      </c>
      <c r="C1834" s="16" t="s">
        <v>902</v>
      </c>
      <c r="D1834" s="141">
        <v>2019</v>
      </c>
      <c r="E1834" s="313">
        <v>150</v>
      </c>
      <c r="F1834" s="313"/>
      <c r="G1834" s="313">
        <v>150</v>
      </c>
      <c r="H1834" s="313">
        <v>150</v>
      </c>
      <c r="I1834" s="313"/>
      <c r="J1834" s="313"/>
      <c r="K1834" s="313"/>
      <c r="L1834" s="313"/>
      <c r="M1834" s="141"/>
      <c r="N1834" s="141">
        <v>0</v>
      </c>
      <c r="O1834" s="226" t="s">
        <v>2467</v>
      </c>
    </row>
    <row r="1835" spans="1:15" s="216" customFormat="1" ht="135" x14ac:dyDescent="0.25">
      <c r="A1835" s="360"/>
      <c r="B1835" s="363"/>
      <c r="C1835" s="13" t="s">
        <v>903</v>
      </c>
      <c r="D1835" s="131">
        <v>2019</v>
      </c>
      <c r="E1835" s="306">
        <v>120</v>
      </c>
      <c r="F1835" s="306"/>
      <c r="G1835" s="306">
        <v>120</v>
      </c>
      <c r="H1835" s="306">
        <v>120</v>
      </c>
      <c r="I1835" s="306"/>
      <c r="J1835" s="306"/>
      <c r="K1835" s="306"/>
      <c r="L1835" s="306"/>
      <c r="M1835" s="131"/>
      <c r="N1835" s="131">
        <v>0</v>
      </c>
      <c r="O1835" s="229" t="s">
        <v>2467</v>
      </c>
    </row>
    <row r="1836" spans="1:15" s="216" customFormat="1" ht="75" x14ac:dyDescent="0.25">
      <c r="A1836" s="360"/>
      <c r="B1836" s="363"/>
      <c r="C1836" s="13" t="s">
        <v>904</v>
      </c>
      <c r="D1836" s="131">
        <v>2019</v>
      </c>
      <c r="E1836" s="306">
        <v>80</v>
      </c>
      <c r="F1836" s="306"/>
      <c r="G1836" s="306">
        <v>80</v>
      </c>
      <c r="H1836" s="306">
        <v>80</v>
      </c>
      <c r="I1836" s="306"/>
      <c r="J1836" s="306"/>
      <c r="K1836" s="306"/>
      <c r="L1836" s="306"/>
      <c r="M1836" s="131"/>
      <c r="N1836" s="131">
        <v>0</v>
      </c>
      <c r="O1836" s="229" t="s">
        <v>2467</v>
      </c>
    </row>
    <row r="1837" spans="1:15" s="216" customFormat="1" ht="165" x14ac:dyDescent="0.25">
      <c r="A1837" s="360"/>
      <c r="B1837" s="363"/>
      <c r="C1837" s="13" t="s">
        <v>2704</v>
      </c>
      <c r="D1837" s="131">
        <v>2019</v>
      </c>
      <c r="E1837" s="306">
        <v>60</v>
      </c>
      <c r="F1837" s="306"/>
      <c r="G1837" s="306">
        <v>60</v>
      </c>
      <c r="H1837" s="306">
        <v>60</v>
      </c>
      <c r="I1837" s="306"/>
      <c r="J1837" s="306"/>
      <c r="K1837" s="306"/>
      <c r="L1837" s="306"/>
      <c r="M1837" s="131"/>
      <c r="N1837" s="131">
        <v>100</v>
      </c>
      <c r="O1837" s="229" t="s">
        <v>2467</v>
      </c>
    </row>
    <row r="1838" spans="1:15" s="216" customFormat="1" ht="165" x14ac:dyDescent="0.25">
      <c r="A1838" s="360"/>
      <c r="B1838" s="363"/>
      <c r="C1838" s="13" t="s">
        <v>905</v>
      </c>
      <c r="D1838" s="131">
        <v>2019</v>
      </c>
      <c r="E1838" s="306">
        <v>30</v>
      </c>
      <c r="F1838" s="306"/>
      <c r="G1838" s="306">
        <v>30</v>
      </c>
      <c r="H1838" s="306">
        <v>30</v>
      </c>
      <c r="I1838" s="306"/>
      <c r="J1838" s="306"/>
      <c r="K1838" s="306"/>
      <c r="L1838" s="306"/>
      <c r="M1838" s="131"/>
      <c r="N1838" s="131">
        <v>100</v>
      </c>
      <c r="O1838" s="229" t="s">
        <v>2467</v>
      </c>
    </row>
    <row r="1839" spans="1:15" s="216" customFormat="1" ht="120" x14ac:dyDescent="0.25">
      <c r="A1839" s="360"/>
      <c r="B1839" s="363"/>
      <c r="C1839" s="13" t="s">
        <v>906</v>
      </c>
      <c r="D1839" s="131">
        <v>2019</v>
      </c>
      <c r="E1839" s="306">
        <v>40</v>
      </c>
      <c r="F1839" s="306"/>
      <c r="G1839" s="306">
        <v>40</v>
      </c>
      <c r="H1839" s="306">
        <v>40</v>
      </c>
      <c r="I1839" s="306"/>
      <c r="J1839" s="306"/>
      <c r="K1839" s="306"/>
      <c r="L1839" s="306"/>
      <c r="M1839" s="131"/>
      <c r="N1839" s="131">
        <v>0</v>
      </c>
      <c r="O1839" s="229" t="s">
        <v>2467</v>
      </c>
    </row>
    <row r="1840" spans="1:15" s="216" customFormat="1" ht="75" x14ac:dyDescent="0.25">
      <c r="A1840" s="360"/>
      <c r="B1840" s="363"/>
      <c r="C1840" s="13" t="s">
        <v>907</v>
      </c>
      <c r="D1840" s="131">
        <v>2019</v>
      </c>
      <c r="E1840" s="306">
        <v>50</v>
      </c>
      <c r="F1840" s="306"/>
      <c r="G1840" s="306">
        <v>50</v>
      </c>
      <c r="H1840" s="306">
        <v>50</v>
      </c>
      <c r="I1840" s="306"/>
      <c r="J1840" s="306"/>
      <c r="K1840" s="306"/>
      <c r="L1840" s="306"/>
      <c r="M1840" s="131"/>
      <c r="N1840" s="131">
        <v>0</v>
      </c>
      <c r="O1840" s="229" t="s">
        <v>2467</v>
      </c>
    </row>
    <row r="1841" spans="1:15" s="216" customFormat="1" ht="75" x14ac:dyDescent="0.25">
      <c r="A1841" s="360"/>
      <c r="B1841" s="363"/>
      <c r="C1841" s="13" t="s">
        <v>908</v>
      </c>
      <c r="D1841" s="131">
        <v>2019</v>
      </c>
      <c r="E1841" s="306">
        <v>510</v>
      </c>
      <c r="F1841" s="306"/>
      <c r="G1841" s="306">
        <v>510</v>
      </c>
      <c r="H1841" s="306">
        <v>510</v>
      </c>
      <c r="I1841" s="306"/>
      <c r="J1841" s="306"/>
      <c r="K1841" s="306">
        <v>0</v>
      </c>
      <c r="L1841" s="306">
        <v>261.89499999999998</v>
      </c>
      <c r="M1841" s="131"/>
      <c r="N1841" s="131">
        <v>90</v>
      </c>
      <c r="O1841" s="229" t="s">
        <v>2467</v>
      </c>
    </row>
    <row r="1842" spans="1:15" s="216" customFormat="1" ht="135" x14ac:dyDescent="0.25">
      <c r="A1842" s="360"/>
      <c r="B1842" s="363"/>
      <c r="C1842" s="13" t="s">
        <v>2705</v>
      </c>
      <c r="D1842" s="131">
        <v>2019</v>
      </c>
      <c r="E1842" s="306">
        <v>545</v>
      </c>
      <c r="F1842" s="306"/>
      <c r="G1842" s="306">
        <v>545</v>
      </c>
      <c r="H1842" s="306">
        <v>545</v>
      </c>
      <c r="I1842" s="306"/>
      <c r="J1842" s="306"/>
      <c r="K1842" s="306">
        <v>0</v>
      </c>
      <c r="L1842" s="306">
        <v>213.815</v>
      </c>
      <c r="M1842" s="131"/>
      <c r="N1842" s="131">
        <v>70</v>
      </c>
      <c r="O1842" s="229" t="s">
        <v>2467</v>
      </c>
    </row>
    <row r="1843" spans="1:15" s="216" customFormat="1" ht="135" x14ac:dyDescent="0.25">
      <c r="A1843" s="360"/>
      <c r="B1843" s="363"/>
      <c r="C1843" s="13" t="s">
        <v>909</v>
      </c>
      <c r="D1843" s="131">
        <v>2019</v>
      </c>
      <c r="E1843" s="306">
        <v>640</v>
      </c>
      <c r="F1843" s="306"/>
      <c r="G1843" s="306">
        <v>640</v>
      </c>
      <c r="H1843" s="306">
        <v>640</v>
      </c>
      <c r="I1843" s="306"/>
      <c r="J1843" s="306"/>
      <c r="K1843" s="306"/>
      <c r="L1843" s="306"/>
      <c r="M1843" s="131"/>
      <c r="N1843" s="131">
        <v>80</v>
      </c>
      <c r="O1843" s="229" t="s">
        <v>2467</v>
      </c>
    </row>
    <row r="1844" spans="1:15" s="216" customFormat="1" ht="135" x14ac:dyDescent="0.25">
      <c r="A1844" s="360"/>
      <c r="B1844" s="363"/>
      <c r="C1844" s="13" t="s">
        <v>910</v>
      </c>
      <c r="D1844" s="131">
        <v>2019</v>
      </c>
      <c r="E1844" s="306">
        <v>505</v>
      </c>
      <c r="F1844" s="306"/>
      <c r="G1844" s="306">
        <v>505</v>
      </c>
      <c r="H1844" s="306">
        <v>505</v>
      </c>
      <c r="I1844" s="306"/>
      <c r="J1844" s="306"/>
      <c r="K1844" s="306"/>
      <c r="L1844" s="306"/>
      <c r="M1844" s="131"/>
      <c r="N1844" s="131">
        <v>95</v>
      </c>
      <c r="O1844" s="229" t="s">
        <v>2467</v>
      </c>
    </row>
    <row r="1845" spans="1:15" s="216" customFormat="1" ht="165" x14ac:dyDescent="0.25">
      <c r="A1845" s="360"/>
      <c r="B1845" s="363" t="s">
        <v>2632</v>
      </c>
      <c r="C1845" s="13" t="s">
        <v>911</v>
      </c>
      <c r="D1845" s="131" t="s">
        <v>2452</v>
      </c>
      <c r="E1845" s="306">
        <v>301.89</v>
      </c>
      <c r="F1845" s="306">
        <v>63</v>
      </c>
      <c r="G1845" s="306">
        <v>237</v>
      </c>
      <c r="H1845" s="306">
        <v>237</v>
      </c>
      <c r="I1845" s="306"/>
      <c r="J1845" s="306"/>
      <c r="K1845" s="306">
        <v>301.89</v>
      </c>
      <c r="L1845" s="306">
        <v>301.89</v>
      </c>
      <c r="M1845" s="131">
        <v>100</v>
      </c>
      <c r="N1845" s="131">
        <v>100</v>
      </c>
      <c r="O1845" s="229" t="s">
        <v>2467</v>
      </c>
    </row>
    <row r="1846" spans="1:15" s="216" customFormat="1" ht="105" x14ac:dyDescent="0.25">
      <c r="A1846" s="360"/>
      <c r="B1846" s="363"/>
      <c r="C1846" s="13" t="s">
        <v>912</v>
      </c>
      <c r="D1846" s="131" t="s">
        <v>2452</v>
      </c>
      <c r="E1846" s="306">
        <v>150.93</v>
      </c>
      <c r="F1846" s="306">
        <v>31</v>
      </c>
      <c r="G1846" s="306">
        <v>119</v>
      </c>
      <c r="H1846" s="306">
        <v>119</v>
      </c>
      <c r="I1846" s="306"/>
      <c r="J1846" s="306"/>
      <c r="K1846" s="306">
        <v>150.93</v>
      </c>
      <c r="L1846" s="306">
        <v>150.93</v>
      </c>
      <c r="M1846" s="131">
        <v>100</v>
      </c>
      <c r="N1846" s="131">
        <v>100</v>
      </c>
      <c r="O1846" s="229" t="s">
        <v>2467</v>
      </c>
    </row>
    <row r="1847" spans="1:15" s="216" customFormat="1" ht="90" x14ac:dyDescent="0.25">
      <c r="A1847" s="360"/>
      <c r="B1847" s="363"/>
      <c r="C1847" s="146" t="s">
        <v>913</v>
      </c>
      <c r="D1847" s="131" t="s">
        <v>2452</v>
      </c>
      <c r="E1847" s="306">
        <v>208.84200000000001</v>
      </c>
      <c r="F1847" s="306">
        <v>42</v>
      </c>
      <c r="G1847" s="306">
        <v>166.84200000000001</v>
      </c>
      <c r="H1847" s="306">
        <v>158</v>
      </c>
      <c r="I1847" s="306">
        <v>8.8420000000000005</v>
      </c>
      <c r="J1847" s="306"/>
      <c r="K1847" s="306">
        <v>208.84200000000001</v>
      </c>
      <c r="L1847" s="306">
        <v>208.84200000000001</v>
      </c>
      <c r="M1847" s="131">
        <v>100</v>
      </c>
      <c r="N1847" s="131">
        <v>100</v>
      </c>
      <c r="O1847" s="229" t="s">
        <v>2467</v>
      </c>
    </row>
    <row r="1848" spans="1:15" s="216" customFormat="1" ht="120.75" thickBot="1" x14ac:dyDescent="0.3">
      <c r="A1848" s="361"/>
      <c r="B1848" s="372"/>
      <c r="C1848" s="38" t="s">
        <v>902</v>
      </c>
      <c r="D1848" s="144" t="s">
        <v>2479</v>
      </c>
      <c r="E1848" s="319"/>
      <c r="F1848" s="319"/>
      <c r="G1848" s="319">
        <v>150.9</v>
      </c>
      <c r="H1848" s="319">
        <v>150</v>
      </c>
      <c r="I1848" s="319">
        <v>0.9</v>
      </c>
      <c r="J1848" s="319"/>
      <c r="K1848" s="319">
        <v>46.253999999999998</v>
      </c>
      <c r="L1848" s="319">
        <v>115.42</v>
      </c>
      <c r="M1848" s="144">
        <v>30</v>
      </c>
      <c r="N1848" s="144">
        <v>77</v>
      </c>
      <c r="O1848" s="233" t="s">
        <v>2467</v>
      </c>
    </row>
    <row r="1849" spans="1:15" s="216" customFormat="1" ht="105.75" thickBot="1" x14ac:dyDescent="0.3">
      <c r="A1849" s="359" t="s">
        <v>914</v>
      </c>
      <c r="B1849" s="362" t="s">
        <v>141</v>
      </c>
      <c r="C1849" s="16" t="s">
        <v>915</v>
      </c>
      <c r="D1849" s="141">
        <v>2019</v>
      </c>
      <c r="E1849" s="313">
        <v>150</v>
      </c>
      <c r="F1849" s="313">
        <v>150</v>
      </c>
      <c r="G1849" s="313">
        <v>150</v>
      </c>
      <c r="H1849" s="313">
        <v>150</v>
      </c>
      <c r="I1849" s="313"/>
      <c r="J1849" s="313"/>
      <c r="K1849" s="313"/>
      <c r="L1849" s="313"/>
      <c r="M1849" s="141">
        <v>100</v>
      </c>
      <c r="N1849" s="141"/>
      <c r="O1849" s="226" t="s">
        <v>2467</v>
      </c>
    </row>
    <row r="1850" spans="1:15" s="216" customFormat="1" ht="105.75" thickBot="1" x14ac:dyDescent="0.3">
      <c r="A1850" s="360"/>
      <c r="B1850" s="363"/>
      <c r="C1850" s="13" t="s">
        <v>916</v>
      </c>
      <c r="D1850" s="131">
        <v>2019</v>
      </c>
      <c r="E1850" s="306">
        <v>1364.088</v>
      </c>
      <c r="F1850" s="306">
        <v>1364.088</v>
      </c>
      <c r="G1850" s="306">
        <v>300</v>
      </c>
      <c r="H1850" s="306">
        <v>300</v>
      </c>
      <c r="I1850" s="306"/>
      <c r="J1850" s="306"/>
      <c r="K1850" s="306"/>
      <c r="L1850" s="306"/>
      <c r="M1850" s="131">
        <v>100</v>
      </c>
      <c r="N1850" s="131"/>
      <c r="O1850" s="226" t="s">
        <v>2467</v>
      </c>
    </row>
    <row r="1851" spans="1:15" s="216" customFormat="1" ht="105.75" thickBot="1" x14ac:dyDescent="0.3">
      <c r="A1851" s="360"/>
      <c r="B1851" s="363"/>
      <c r="C1851" s="13" t="s">
        <v>917</v>
      </c>
      <c r="D1851" s="131">
        <v>2019</v>
      </c>
      <c r="E1851" s="306">
        <v>998.1</v>
      </c>
      <c r="F1851" s="306">
        <v>998.1</v>
      </c>
      <c r="G1851" s="306">
        <v>998.1</v>
      </c>
      <c r="H1851" s="306">
        <v>690</v>
      </c>
      <c r="I1851" s="306">
        <f>G1851-H1851</f>
        <v>308.10000000000002</v>
      </c>
      <c r="J1851" s="306"/>
      <c r="K1851" s="306"/>
      <c r="L1851" s="306"/>
      <c r="M1851" s="131">
        <v>50</v>
      </c>
      <c r="N1851" s="131"/>
      <c r="O1851" s="226" t="s">
        <v>2467</v>
      </c>
    </row>
    <row r="1852" spans="1:15" s="216" customFormat="1" ht="45.75" thickBot="1" x14ac:dyDescent="0.3">
      <c r="A1852" s="360"/>
      <c r="B1852" s="363"/>
      <c r="C1852" s="13" t="s">
        <v>918</v>
      </c>
      <c r="D1852" s="131">
        <v>2019</v>
      </c>
      <c r="E1852" s="306">
        <v>574.13199999999995</v>
      </c>
      <c r="F1852" s="306">
        <v>574.13199999999995</v>
      </c>
      <c r="G1852" s="306">
        <v>410</v>
      </c>
      <c r="H1852" s="306">
        <v>410</v>
      </c>
      <c r="I1852" s="306"/>
      <c r="J1852" s="306"/>
      <c r="K1852" s="306"/>
      <c r="L1852" s="306"/>
      <c r="M1852" s="131">
        <v>100</v>
      </c>
      <c r="N1852" s="131"/>
      <c r="O1852" s="226" t="s">
        <v>2467</v>
      </c>
    </row>
    <row r="1853" spans="1:15" s="216" customFormat="1" ht="120.75" thickBot="1" x14ac:dyDescent="0.3">
      <c r="A1853" s="365"/>
      <c r="B1853" s="377"/>
      <c r="C1853" s="15" t="s">
        <v>919</v>
      </c>
      <c r="D1853" s="132" t="s">
        <v>2463</v>
      </c>
      <c r="E1853" s="307">
        <v>450</v>
      </c>
      <c r="F1853" s="307">
        <v>450</v>
      </c>
      <c r="G1853" s="307">
        <v>450</v>
      </c>
      <c r="H1853" s="307">
        <v>450</v>
      </c>
      <c r="I1853" s="307"/>
      <c r="J1853" s="307"/>
      <c r="K1853" s="307"/>
      <c r="L1853" s="307"/>
      <c r="M1853" s="132"/>
      <c r="N1853" s="132">
        <v>0</v>
      </c>
      <c r="O1853" s="226" t="s">
        <v>2467</v>
      </c>
    </row>
    <row r="1854" spans="1:15" s="216" customFormat="1" ht="75" x14ac:dyDescent="0.25">
      <c r="A1854" s="364" t="s">
        <v>920</v>
      </c>
      <c r="B1854" s="366" t="s">
        <v>141</v>
      </c>
      <c r="C1854" s="98" t="s">
        <v>921</v>
      </c>
      <c r="D1854" s="56">
        <v>2019</v>
      </c>
      <c r="E1854" s="320">
        <v>500</v>
      </c>
      <c r="F1854" s="320"/>
      <c r="G1854" s="320">
        <v>500</v>
      </c>
      <c r="H1854" s="320">
        <v>500</v>
      </c>
      <c r="I1854" s="320"/>
      <c r="J1854" s="320"/>
      <c r="K1854" s="320">
        <v>447.73</v>
      </c>
      <c r="L1854" s="320"/>
      <c r="M1854" s="56"/>
      <c r="N1854" s="56">
        <v>100</v>
      </c>
      <c r="O1854" s="234" t="s">
        <v>922</v>
      </c>
    </row>
    <row r="1855" spans="1:15" s="216" customFormat="1" ht="120" x14ac:dyDescent="0.25">
      <c r="A1855" s="360"/>
      <c r="B1855" s="363"/>
      <c r="C1855" s="13" t="s">
        <v>923</v>
      </c>
      <c r="D1855" s="131">
        <v>2019</v>
      </c>
      <c r="E1855" s="306">
        <v>500</v>
      </c>
      <c r="F1855" s="306"/>
      <c r="G1855" s="306">
        <v>500</v>
      </c>
      <c r="H1855" s="306">
        <v>500</v>
      </c>
      <c r="I1855" s="306"/>
      <c r="J1855" s="306"/>
      <c r="K1855" s="306"/>
      <c r="L1855" s="306"/>
      <c r="M1855" s="131"/>
      <c r="N1855" s="131">
        <v>0</v>
      </c>
      <c r="O1855" s="229" t="s">
        <v>145</v>
      </c>
    </row>
    <row r="1856" spans="1:15" s="216" customFormat="1" ht="30" x14ac:dyDescent="0.25">
      <c r="A1856" s="360"/>
      <c r="B1856" s="363"/>
      <c r="C1856" s="13" t="s">
        <v>924</v>
      </c>
      <c r="D1856" s="131">
        <v>2019</v>
      </c>
      <c r="E1856" s="306"/>
      <c r="F1856" s="306"/>
      <c r="G1856" s="306">
        <v>10</v>
      </c>
      <c r="H1856" s="306">
        <v>10</v>
      </c>
      <c r="I1856" s="306"/>
      <c r="J1856" s="306"/>
      <c r="K1856" s="306"/>
      <c r="L1856" s="306"/>
      <c r="M1856" s="131"/>
      <c r="N1856" s="131">
        <v>0</v>
      </c>
      <c r="O1856" s="229" t="s">
        <v>2467</v>
      </c>
    </row>
    <row r="1857" spans="1:15" s="216" customFormat="1" ht="30" x14ac:dyDescent="0.25">
      <c r="A1857" s="360"/>
      <c r="B1857" s="363"/>
      <c r="C1857" s="13" t="s">
        <v>925</v>
      </c>
      <c r="D1857" s="131">
        <v>2019</v>
      </c>
      <c r="E1857" s="306"/>
      <c r="F1857" s="306"/>
      <c r="G1857" s="306">
        <v>150</v>
      </c>
      <c r="H1857" s="306">
        <v>150</v>
      </c>
      <c r="I1857" s="306"/>
      <c r="J1857" s="306"/>
      <c r="K1857" s="306"/>
      <c r="L1857" s="306"/>
      <c r="M1857" s="131"/>
      <c r="N1857" s="131">
        <v>0</v>
      </c>
      <c r="O1857" s="229" t="s">
        <v>2467</v>
      </c>
    </row>
    <row r="1858" spans="1:15" s="216" customFormat="1" ht="45" x14ac:dyDescent="0.25">
      <c r="A1858" s="360"/>
      <c r="B1858" s="363"/>
      <c r="C1858" s="13" t="s">
        <v>926</v>
      </c>
      <c r="D1858" s="131">
        <v>2019</v>
      </c>
      <c r="E1858" s="306"/>
      <c r="F1858" s="306"/>
      <c r="G1858" s="306">
        <v>130</v>
      </c>
      <c r="H1858" s="306">
        <v>130</v>
      </c>
      <c r="I1858" s="306"/>
      <c r="J1858" s="306"/>
      <c r="K1858" s="306"/>
      <c r="L1858" s="306"/>
      <c r="M1858" s="131"/>
      <c r="N1858" s="131">
        <v>0</v>
      </c>
      <c r="O1858" s="229" t="s">
        <v>2467</v>
      </c>
    </row>
    <row r="1859" spans="1:15" s="216" customFormat="1" ht="75" x14ac:dyDescent="0.25">
      <c r="A1859" s="360"/>
      <c r="B1859" s="363" t="s">
        <v>2632</v>
      </c>
      <c r="C1859" s="13" t="s">
        <v>927</v>
      </c>
      <c r="D1859" s="131" t="s">
        <v>2452</v>
      </c>
      <c r="E1859" s="306">
        <v>257.5</v>
      </c>
      <c r="F1859" s="306">
        <v>240.3</v>
      </c>
      <c r="G1859" s="306">
        <v>240.3</v>
      </c>
      <c r="H1859" s="306">
        <v>233.3</v>
      </c>
      <c r="I1859" s="306">
        <v>7</v>
      </c>
      <c r="J1859" s="306"/>
      <c r="K1859" s="306"/>
      <c r="L1859" s="306"/>
      <c r="M1859" s="131"/>
      <c r="N1859" s="131">
        <v>0</v>
      </c>
      <c r="O1859" s="229" t="s">
        <v>2467</v>
      </c>
    </row>
    <row r="1860" spans="1:15" s="216" customFormat="1" ht="90" x14ac:dyDescent="0.25">
      <c r="A1860" s="360"/>
      <c r="B1860" s="363"/>
      <c r="C1860" s="13" t="s">
        <v>928</v>
      </c>
      <c r="D1860" s="131" t="s">
        <v>2452</v>
      </c>
      <c r="E1860" s="306">
        <v>808.6</v>
      </c>
      <c r="F1860" s="306">
        <v>808.6</v>
      </c>
      <c r="G1860" s="306">
        <v>808.6</v>
      </c>
      <c r="H1860" s="306">
        <v>785</v>
      </c>
      <c r="I1860" s="306">
        <v>23.6</v>
      </c>
      <c r="J1860" s="306"/>
      <c r="K1860" s="306"/>
      <c r="L1860" s="306">
        <v>780</v>
      </c>
      <c r="M1860" s="195">
        <v>1</v>
      </c>
      <c r="N1860" s="195">
        <v>1</v>
      </c>
      <c r="O1860" s="229" t="s">
        <v>929</v>
      </c>
    </row>
    <row r="1861" spans="1:15" s="216" customFormat="1" ht="135.75" thickBot="1" x14ac:dyDescent="0.3">
      <c r="A1861" s="361"/>
      <c r="B1861" s="372"/>
      <c r="C1861" s="38" t="s">
        <v>930</v>
      </c>
      <c r="D1861" s="144" t="s">
        <v>2452</v>
      </c>
      <c r="E1861" s="319">
        <v>618</v>
      </c>
      <c r="F1861" s="319">
        <v>583</v>
      </c>
      <c r="G1861" s="319">
        <v>583.1</v>
      </c>
      <c r="H1861" s="319">
        <v>566.1</v>
      </c>
      <c r="I1861" s="319">
        <v>17</v>
      </c>
      <c r="J1861" s="319"/>
      <c r="K1861" s="319">
        <v>160.19999999999999</v>
      </c>
      <c r="L1861" s="319">
        <v>501.5</v>
      </c>
      <c r="M1861" s="304">
        <v>1</v>
      </c>
      <c r="N1861" s="304">
        <v>1</v>
      </c>
      <c r="O1861" s="233" t="s">
        <v>2467</v>
      </c>
    </row>
    <row r="1862" spans="1:15" s="216" customFormat="1" ht="180" x14ac:dyDescent="0.25">
      <c r="A1862" s="359" t="s">
        <v>931</v>
      </c>
      <c r="B1862" s="362" t="s">
        <v>141</v>
      </c>
      <c r="C1862" s="16" t="s">
        <v>932</v>
      </c>
      <c r="D1862" s="141" t="s">
        <v>2456</v>
      </c>
      <c r="E1862" s="313" t="s">
        <v>933</v>
      </c>
      <c r="F1862" s="313" t="s">
        <v>933</v>
      </c>
      <c r="G1862" s="313">
        <v>600</v>
      </c>
      <c r="H1862" s="313">
        <v>600</v>
      </c>
      <c r="I1862" s="313">
        <v>0</v>
      </c>
      <c r="J1862" s="313">
        <v>0</v>
      </c>
      <c r="K1862" s="313">
        <v>0</v>
      </c>
      <c r="L1862" s="313">
        <v>0</v>
      </c>
      <c r="M1862" s="141">
        <v>15</v>
      </c>
      <c r="N1862" s="141">
        <v>0</v>
      </c>
      <c r="O1862" s="226" t="s">
        <v>934</v>
      </c>
    </row>
    <row r="1863" spans="1:15" s="216" customFormat="1" ht="75" x14ac:dyDescent="0.25">
      <c r="A1863" s="360"/>
      <c r="B1863" s="363"/>
      <c r="C1863" s="13" t="s">
        <v>935</v>
      </c>
      <c r="D1863" s="131" t="s">
        <v>2456</v>
      </c>
      <c r="E1863" s="306">
        <v>1030.7460000000001</v>
      </c>
      <c r="F1863" s="306" t="s">
        <v>936</v>
      </c>
      <c r="G1863" s="306">
        <v>100</v>
      </c>
      <c r="H1863" s="306">
        <v>100</v>
      </c>
      <c r="I1863" s="306">
        <v>0</v>
      </c>
      <c r="J1863" s="306">
        <v>0</v>
      </c>
      <c r="K1863" s="306">
        <v>0</v>
      </c>
      <c r="L1863" s="306">
        <v>0</v>
      </c>
      <c r="M1863" s="131">
        <v>0</v>
      </c>
      <c r="N1863" s="131">
        <v>0</v>
      </c>
      <c r="O1863" s="229" t="s">
        <v>937</v>
      </c>
    </row>
    <row r="1864" spans="1:15" s="216" customFormat="1" ht="90" x14ac:dyDescent="0.25">
      <c r="A1864" s="360"/>
      <c r="B1864" s="363"/>
      <c r="C1864" s="13" t="s">
        <v>938</v>
      </c>
      <c r="D1864" s="131">
        <v>2019</v>
      </c>
      <c r="E1864" s="306">
        <v>80</v>
      </c>
      <c r="F1864" s="306" t="s">
        <v>939</v>
      </c>
      <c r="G1864" s="306">
        <v>80</v>
      </c>
      <c r="H1864" s="306">
        <v>80</v>
      </c>
      <c r="I1864" s="306">
        <v>0</v>
      </c>
      <c r="J1864" s="306">
        <v>0</v>
      </c>
      <c r="K1864" s="306">
        <v>0</v>
      </c>
      <c r="L1864" s="306">
        <v>0</v>
      </c>
      <c r="M1864" s="131">
        <v>0</v>
      </c>
      <c r="N1864" s="131">
        <v>0</v>
      </c>
      <c r="O1864" s="229" t="s">
        <v>937</v>
      </c>
    </row>
    <row r="1865" spans="1:15" s="216" customFormat="1" ht="45" x14ac:dyDescent="0.25">
      <c r="A1865" s="360"/>
      <c r="B1865" s="363"/>
      <c r="C1865" s="13" t="s">
        <v>940</v>
      </c>
      <c r="D1865" s="131">
        <v>2019</v>
      </c>
      <c r="E1865" s="306">
        <v>35</v>
      </c>
      <c r="F1865" s="306" t="s">
        <v>941</v>
      </c>
      <c r="G1865" s="306">
        <v>35</v>
      </c>
      <c r="H1865" s="306">
        <v>35</v>
      </c>
      <c r="I1865" s="306">
        <v>0</v>
      </c>
      <c r="J1865" s="306">
        <v>0</v>
      </c>
      <c r="K1865" s="306">
        <v>0</v>
      </c>
      <c r="L1865" s="306">
        <v>0</v>
      </c>
      <c r="M1865" s="131">
        <v>0</v>
      </c>
      <c r="N1865" s="131">
        <v>0</v>
      </c>
      <c r="O1865" s="229" t="s">
        <v>937</v>
      </c>
    </row>
    <row r="1866" spans="1:15" s="216" customFormat="1" ht="45" x14ac:dyDescent="0.25">
      <c r="A1866" s="360"/>
      <c r="B1866" s="363"/>
      <c r="C1866" s="13" t="s">
        <v>942</v>
      </c>
      <c r="D1866" s="131">
        <v>2019</v>
      </c>
      <c r="E1866" s="306">
        <v>35</v>
      </c>
      <c r="F1866" s="306" t="s">
        <v>943</v>
      </c>
      <c r="G1866" s="306">
        <v>35</v>
      </c>
      <c r="H1866" s="306">
        <v>35</v>
      </c>
      <c r="I1866" s="306">
        <v>0</v>
      </c>
      <c r="J1866" s="306">
        <v>0</v>
      </c>
      <c r="K1866" s="306">
        <v>0</v>
      </c>
      <c r="L1866" s="306">
        <v>0</v>
      </c>
      <c r="M1866" s="131">
        <v>0</v>
      </c>
      <c r="N1866" s="131">
        <v>0</v>
      </c>
      <c r="O1866" s="229" t="s">
        <v>937</v>
      </c>
    </row>
    <row r="1867" spans="1:15" s="216" customFormat="1" ht="180" x14ac:dyDescent="0.25">
      <c r="A1867" s="360"/>
      <c r="B1867" s="363" t="s">
        <v>2632</v>
      </c>
      <c r="C1867" s="13" t="s">
        <v>932</v>
      </c>
      <c r="D1867" s="131" t="s">
        <v>2456</v>
      </c>
      <c r="E1867" s="306" t="s">
        <v>933</v>
      </c>
      <c r="F1867" s="306" t="s">
        <v>933</v>
      </c>
      <c r="G1867" s="306">
        <v>984.07899999999995</v>
      </c>
      <c r="H1867" s="306">
        <v>962.899</v>
      </c>
      <c r="I1867" s="306">
        <v>21.18</v>
      </c>
      <c r="J1867" s="306">
        <v>0</v>
      </c>
      <c r="K1867" s="306">
        <v>392.72500000000002</v>
      </c>
      <c r="L1867" s="306">
        <v>392.72500000000002</v>
      </c>
      <c r="M1867" s="131">
        <v>15</v>
      </c>
      <c r="N1867" s="131">
        <v>12</v>
      </c>
      <c r="O1867" s="229" t="s">
        <v>934</v>
      </c>
    </row>
    <row r="1868" spans="1:15" s="216" customFormat="1" ht="90.75" thickBot="1" x14ac:dyDescent="0.3">
      <c r="A1868" s="361"/>
      <c r="B1868" s="372"/>
      <c r="C1868" s="38" t="s">
        <v>944</v>
      </c>
      <c r="D1868" s="144" t="s">
        <v>2614</v>
      </c>
      <c r="E1868" s="319">
        <v>966.13800000000003</v>
      </c>
      <c r="F1868" s="319">
        <v>287.46199999999999</v>
      </c>
      <c r="G1868" s="319">
        <v>74.281000000000006</v>
      </c>
      <c r="H1868" s="319">
        <v>74.281000000000006</v>
      </c>
      <c r="I1868" s="319">
        <v>0</v>
      </c>
      <c r="J1868" s="319">
        <v>0</v>
      </c>
      <c r="K1868" s="319">
        <v>0</v>
      </c>
      <c r="L1868" s="319">
        <v>0</v>
      </c>
      <c r="M1868" s="144">
        <v>80</v>
      </c>
      <c r="N1868" s="144">
        <v>100</v>
      </c>
      <c r="O1868" s="233" t="s">
        <v>937</v>
      </c>
    </row>
    <row r="1869" spans="1:15" s="216" customFormat="1" ht="135" x14ac:dyDescent="0.25">
      <c r="A1869" s="359" t="s">
        <v>945</v>
      </c>
      <c r="B1869" s="362" t="s">
        <v>141</v>
      </c>
      <c r="C1869" s="16" t="s">
        <v>946</v>
      </c>
      <c r="D1869" s="141">
        <v>2019</v>
      </c>
      <c r="E1869" s="313">
        <v>510.30700000000002</v>
      </c>
      <c r="F1869" s="313"/>
      <c r="G1869" s="313">
        <v>510.30700000000002</v>
      </c>
      <c r="H1869" s="313">
        <v>510.30700000000002</v>
      </c>
      <c r="I1869" s="313">
        <v>0</v>
      </c>
      <c r="J1869" s="313">
        <v>0</v>
      </c>
      <c r="K1869" s="313">
        <v>0</v>
      </c>
      <c r="L1869" s="313">
        <v>194.511</v>
      </c>
      <c r="M1869" s="141">
        <v>38.1</v>
      </c>
      <c r="N1869" s="141"/>
      <c r="O1869" s="226" t="s">
        <v>2467</v>
      </c>
    </row>
    <row r="1870" spans="1:15" s="216" customFormat="1" ht="60.75" thickBot="1" x14ac:dyDescent="0.3">
      <c r="A1870" s="365"/>
      <c r="B1870" s="377"/>
      <c r="C1870" s="15" t="s">
        <v>947</v>
      </c>
      <c r="D1870" s="132">
        <v>2019</v>
      </c>
      <c r="E1870" s="307"/>
      <c r="F1870" s="307"/>
      <c r="G1870" s="307">
        <v>150</v>
      </c>
      <c r="H1870" s="307">
        <v>150</v>
      </c>
      <c r="I1870" s="307">
        <v>0</v>
      </c>
      <c r="J1870" s="307">
        <v>0</v>
      </c>
      <c r="K1870" s="307">
        <v>0</v>
      </c>
      <c r="L1870" s="307">
        <v>0</v>
      </c>
      <c r="M1870" s="132"/>
      <c r="N1870" s="132">
        <v>0</v>
      </c>
      <c r="O1870" s="227" t="s">
        <v>2467</v>
      </c>
    </row>
    <row r="1871" spans="1:15" s="216" customFormat="1" ht="105" x14ac:dyDescent="0.25">
      <c r="A1871" s="364" t="s">
        <v>948</v>
      </c>
      <c r="B1871" s="145" t="s">
        <v>141</v>
      </c>
      <c r="C1871" s="98" t="s">
        <v>949</v>
      </c>
      <c r="D1871" s="56">
        <v>2020</v>
      </c>
      <c r="E1871" s="320">
        <v>138.09700000000001</v>
      </c>
      <c r="F1871" s="320">
        <v>0</v>
      </c>
      <c r="G1871" s="320">
        <v>132</v>
      </c>
      <c r="H1871" s="320">
        <v>132</v>
      </c>
      <c r="I1871" s="320"/>
      <c r="J1871" s="320"/>
      <c r="K1871" s="320">
        <v>0</v>
      </c>
      <c r="L1871" s="320">
        <v>138.09700000000001</v>
      </c>
      <c r="M1871" s="56">
        <v>100</v>
      </c>
      <c r="N1871" s="56">
        <v>100</v>
      </c>
      <c r="O1871" s="234" t="s">
        <v>2467</v>
      </c>
    </row>
    <row r="1872" spans="1:15" s="216" customFormat="1" ht="105.75" thickBot="1" x14ac:dyDescent="0.3">
      <c r="A1872" s="365"/>
      <c r="B1872" s="142" t="s">
        <v>2632</v>
      </c>
      <c r="C1872" s="15" t="s">
        <v>949</v>
      </c>
      <c r="D1872" s="132" t="s">
        <v>2479</v>
      </c>
      <c r="E1872" s="307">
        <v>1360.3820000000001</v>
      </c>
      <c r="F1872" s="307">
        <f>492.654+23.071+13.5</f>
        <v>529.22500000000002</v>
      </c>
      <c r="G1872" s="307">
        <f>H1872+I1872</f>
        <v>527.52800000000002</v>
      </c>
      <c r="H1872" s="307">
        <v>512.13099999999997</v>
      </c>
      <c r="I1872" s="307">
        <v>15.397</v>
      </c>
      <c r="J1872" s="307"/>
      <c r="K1872" s="307">
        <v>527.52800000000002</v>
      </c>
      <c r="L1872" s="307">
        <v>527.52800000000002</v>
      </c>
      <c r="M1872" s="132">
        <v>100</v>
      </c>
      <c r="N1872" s="132">
        <v>100</v>
      </c>
      <c r="O1872" s="227" t="s">
        <v>2467</v>
      </c>
    </row>
    <row r="1873" spans="1:15" s="216" customFormat="1" ht="105" x14ac:dyDescent="0.25">
      <c r="A1873" s="364" t="s">
        <v>950</v>
      </c>
      <c r="B1873" s="366" t="s">
        <v>141</v>
      </c>
      <c r="C1873" s="98" t="s">
        <v>951</v>
      </c>
      <c r="D1873" s="56">
        <v>2019</v>
      </c>
      <c r="E1873" s="320">
        <v>85854.137000000002</v>
      </c>
      <c r="F1873" s="320">
        <v>43568.9</v>
      </c>
      <c r="G1873" s="320">
        <v>13999</v>
      </c>
      <c r="H1873" s="320">
        <v>13999</v>
      </c>
      <c r="I1873" s="320">
        <v>0</v>
      </c>
      <c r="J1873" s="320">
        <v>0</v>
      </c>
      <c r="K1873" s="320">
        <v>0</v>
      </c>
      <c r="L1873" s="320">
        <v>0</v>
      </c>
      <c r="M1873" s="56">
        <v>92</v>
      </c>
      <c r="N1873" s="56">
        <v>51</v>
      </c>
      <c r="O1873" s="234" t="s">
        <v>2464</v>
      </c>
    </row>
    <row r="1874" spans="1:15" s="216" customFormat="1" ht="60" x14ac:dyDescent="0.25">
      <c r="A1874" s="360"/>
      <c r="B1874" s="363"/>
      <c r="C1874" s="13" t="s">
        <v>952</v>
      </c>
      <c r="D1874" s="131" t="s">
        <v>2452</v>
      </c>
      <c r="E1874" s="306">
        <v>782.15</v>
      </c>
      <c r="F1874" s="306">
        <v>781.15</v>
      </c>
      <c r="G1874" s="306">
        <v>68</v>
      </c>
      <c r="H1874" s="306">
        <v>68</v>
      </c>
      <c r="I1874" s="306">
        <v>0</v>
      </c>
      <c r="J1874" s="306">
        <v>0</v>
      </c>
      <c r="K1874" s="306">
        <v>0</v>
      </c>
      <c r="L1874" s="306">
        <v>0</v>
      </c>
      <c r="M1874" s="131">
        <v>91</v>
      </c>
      <c r="N1874" s="131">
        <v>91</v>
      </c>
      <c r="O1874" s="229" t="s">
        <v>2654</v>
      </c>
    </row>
    <row r="1875" spans="1:15" s="216" customFormat="1" ht="60" x14ac:dyDescent="0.25">
      <c r="A1875" s="360"/>
      <c r="B1875" s="363" t="s">
        <v>2632</v>
      </c>
      <c r="C1875" s="13" t="s">
        <v>952</v>
      </c>
      <c r="D1875" s="131" t="s">
        <v>2452</v>
      </c>
      <c r="E1875" s="306">
        <v>782.15</v>
      </c>
      <c r="F1875" s="306">
        <v>782.15</v>
      </c>
      <c r="G1875" s="306">
        <v>714.15</v>
      </c>
      <c r="H1875" s="306">
        <v>677</v>
      </c>
      <c r="I1875" s="306">
        <v>37.15</v>
      </c>
      <c r="J1875" s="306">
        <v>0</v>
      </c>
      <c r="K1875" s="306">
        <v>0</v>
      </c>
      <c r="L1875" s="306">
        <v>0</v>
      </c>
      <c r="M1875" s="131">
        <v>91</v>
      </c>
      <c r="N1875" s="131">
        <v>91</v>
      </c>
      <c r="O1875" s="229" t="s">
        <v>2654</v>
      </c>
    </row>
    <row r="1876" spans="1:15" s="216" customFormat="1" ht="75" x14ac:dyDescent="0.25">
      <c r="A1876" s="360"/>
      <c r="B1876" s="363"/>
      <c r="C1876" s="13" t="s">
        <v>953</v>
      </c>
      <c r="D1876" s="131" t="s">
        <v>2463</v>
      </c>
      <c r="E1876" s="306">
        <v>3834.9690000000001</v>
      </c>
      <c r="F1876" s="306">
        <v>3834.9690000000001</v>
      </c>
      <c r="G1876" s="306">
        <v>223.51</v>
      </c>
      <c r="H1876" s="306">
        <v>217</v>
      </c>
      <c r="I1876" s="306">
        <v>6.51</v>
      </c>
      <c r="J1876" s="306">
        <v>0</v>
      </c>
      <c r="K1876" s="306">
        <v>0</v>
      </c>
      <c r="L1876" s="306">
        <v>0</v>
      </c>
      <c r="M1876" s="131">
        <v>0</v>
      </c>
      <c r="N1876" s="131">
        <v>0</v>
      </c>
      <c r="O1876" s="229" t="s">
        <v>954</v>
      </c>
    </row>
    <row r="1877" spans="1:15" s="216" customFormat="1" ht="60" x14ac:dyDescent="0.25">
      <c r="A1877" s="360"/>
      <c r="B1877" s="363"/>
      <c r="C1877" s="13" t="s">
        <v>955</v>
      </c>
      <c r="D1877" s="131" t="s">
        <v>2463</v>
      </c>
      <c r="E1877" s="306">
        <v>3667.4</v>
      </c>
      <c r="F1877" s="306">
        <v>3667.4</v>
      </c>
      <c r="G1877" s="306">
        <v>1143.3</v>
      </c>
      <c r="H1877" s="306">
        <v>1110</v>
      </c>
      <c r="I1877" s="306">
        <v>33.299999999999997</v>
      </c>
      <c r="J1877" s="306">
        <v>0</v>
      </c>
      <c r="K1877" s="306">
        <v>0</v>
      </c>
      <c r="L1877" s="306">
        <v>0</v>
      </c>
      <c r="M1877" s="131">
        <v>0</v>
      </c>
      <c r="N1877" s="131">
        <v>0</v>
      </c>
      <c r="O1877" s="229" t="s">
        <v>956</v>
      </c>
    </row>
    <row r="1878" spans="1:15" s="216" customFormat="1" ht="120" x14ac:dyDescent="0.25">
      <c r="A1878" s="360"/>
      <c r="B1878" s="363"/>
      <c r="C1878" s="13" t="s">
        <v>957</v>
      </c>
      <c r="D1878" s="131" t="s">
        <v>2463</v>
      </c>
      <c r="E1878" s="306">
        <v>3997.4209999999998</v>
      </c>
      <c r="F1878" s="306">
        <v>3997.4209999999998</v>
      </c>
      <c r="G1878" s="306">
        <v>1782.93</v>
      </c>
      <c r="H1878" s="306">
        <v>1731</v>
      </c>
      <c r="I1878" s="306">
        <v>51.93</v>
      </c>
      <c r="J1878" s="306">
        <v>0</v>
      </c>
      <c r="K1878" s="306">
        <v>0</v>
      </c>
      <c r="L1878" s="306">
        <v>0</v>
      </c>
      <c r="M1878" s="131">
        <v>1.3</v>
      </c>
      <c r="N1878" s="131">
        <v>1.3</v>
      </c>
      <c r="O1878" s="229" t="s">
        <v>2654</v>
      </c>
    </row>
    <row r="1879" spans="1:15" s="216" customFormat="1" ht="105.75" thickBot="1" x14ac:dyDescent="0.3">
      <c r="A1879" s="365"/>
      <c r="B1879" s="377"/>
      <c r="C1879" s="15" t="s">
        <v>951</v>
      </c>
      <c r="D1879" s="132">
        <v>2019</v>
      </c>
      <c r="E1879" s="307">
        <v>85854.137000000002</v>
      </c>
      <c r="F1879" s="307">
        <v>43568.9</v>
      </c>
      <c r="G1879" s="307">
        <v>29626.39</v>
      </c>
      <c r="H1879" s="307">
        <v>28763.39</v>
      </c>
      <c r="I1879" s="307">
        <v>863</v>
      </c>
      <c r="J1879" s="307">
        <v>0</v>
      </c>
      <c r="K1879" s="307" t="s">
        <v>958</v>
      </c>
      <c r="L1879" s="307">
        <v>6810</v>
      </c>
      <c r="M1879" s="132">
        <v>92</v>
      </c>
      <c r="N1879" s="132">
        <v>51</v>
      </c>
      <c r="O1879" s="227" t="s">
        <v>959</v>
      </c>
    </row>
    <row r="1880" spans="1:15" s="216" customFormat="1" ht="60" x14ac:dyDescent="0.25">
      <c r="A1880" s="359" t="s">
        <v>960</v>
      </c>
      <c r="B1880" s="136" t="s">
        <v>141</v>
      </c>
      <c r="C1880" s="16" t="s">
        <v>961</v>
      </c>
      <c r="D1880" s="141" t="s">
        <v>2463</v>
      </c>
      <c r="E1880" s="313">
        <v>13693</v>
      </c>
      <c r="F1880" s="313">
        <v>13693</v>
      </c>
      <c r="G1880" s="313">
        <v>7685.5</v>
      </c>
      <c r="H1880" s="313">
        <v>7685.4</v>
      </c>
      <c r="I1880" s="313">
        <v>0.1</v>
      </c>
      <c r="J1880" s="313">
        <v>0</v>
      </c>
      <c r="K1880" s="313">
        <v>0</v>
      </c>
      <c r="L1880" s="313">
        <v>0</v>
      </c>
      <c r="M1880" s="141">
        <v>0</v>
      </c>
      <c r="N1880" s="141">
        <v>0</v>
      </c>
      <c r="O1880" s="226" t="s">
        <v>2654</v>
      </c>
    </row>
    <row r="1881" spans="1:15" s="216" customFormat="1" ht="60" x14ac:dyDescent="0.25">
      <c r="A1881" s="360"/>
      <c r="B1881" s="363" t="s">
        <v>2632</v>
      </c>
      <c r="C1881" s="13" t="s">
        <v>961</v>
      </c>
      <c r="D1881" s="131" t="s">
        <v>2463</v>
      </c>
      <c r="E1881" s="306">
        <v>13693</v>
      </c>
      <c r="F1881" s="306">
        <v>13693</v>
      </c>
      <c r="G1881" s="306">
        <v>4455</v>
      </c>
      <c r="H1881" s="306">
        <v>4455</v>
      </c>
      <c r="I1881" s="306">
        <v>0</v>
      </c>
      <c r="J1881" s="306">
        <v>0</v>
      </c>
      <c r="K1881" s="306">
        <v>1747.9</v>
      </c>
      <c r="L1881" s="306">
        <v>2338.5</v>
      </c>
      <c r="M1881" s="131">
        <v>30</v>
      </c>
      <c r="N1881" s="131">
        <v>30</v>
      </c>
      <c r="O1881" s="229" t="s">
        <v>2654</v>
      </c>
    </row>
    <row r="1882" spans="1:15" s="216" customFormat="1" ht="75.75" thickBot="1" x14ac:dyDescent="0.3">
      <c r="A1882" s="361"/>
      <c r="B1882" s="372"/>
      <c r="C1882" s="38" t="s">
        <v>962</v>
      </c>
      <c r="D1882" s="144">
        <v>2019</v>
      </c>
      <c r="E1882" s="319">
        <v>600</v>
      </c>
      <c r="F1882" s="319">
        <v>600</v>
      </c>
      <c r="G1882" s="319">
        <v>600</v>
      </c>
      <c r="H1882" s="319">
        <v>600</v>
      </c>
      <c r="I1882" s="319">
        <v>0</v>
      </c>
      <c r="J1882" s="319">
        <v>0</v>
      </c>
      <c r="K1882" s="319">
        <v>0</v>
      </c>
      <c r="L1882" s="319">
        <v>299.8</v>
      </c>
      <c r="M1882" s="144">
        <v>65</v>
      </c>
      <c r="N1882" s="144">
        <v>65</v>
      </c>
      <c r="O1882" s="233" t="s">
        <v>2467</v>
      </c>
    </row>
    <row r="1883" spans="1:15" s="216" customFormat="1" ht="75" x14ac:dyDescent="0.25">
      <c r="A1883" s="359" t="s">
        <v>963</v>
      </c>
      <c r="B1883" s="362" t="s">
        <v>141</v>
      </c>
      <c r="C1883" s="16" t="s">
        <v>964</v>
      </c>
      <c r="D1883" s="141">
        <v>2019</v>
      </c>
      <c r="E1883" s="313"/>
      <c r="F1883" s="313"/>
      <c r="G1883" s="313">
        <v>520</v>
      </c>
      <c r="H1883" s="313">
        <v>520</v>
      </c>
      <c r="I1883" s="313"/>
      <c r="J1883" s="313"/>
      <c r="K1883" s="313"/>
      <c r="L1883" s="313"/>
      <c r="M1883" s="141"/>
      <c r="N1883" s="141">
        <v>0</v>
      </c>
      <c r="O1883" s="226" t="s">
        <v>2467</v>
      </c>
    </row>
    <row r="1884" spans="1:15" s="216" customFormat="1" ht="90" x14ac:dyDescent="0.25">
      <c r="A1884" s="360"/>
      <c r="B1884" s="363"/>
      <c r="C1884" s="13" t="s">
        <v>965</v>
      </c>
      <c r="D1884" s="131">
        <v>2019</v>
      </c>
      <c r="E1884" s="306"/>
      <c r="F1884" s="306"/>
      <c r="G1884" s="306">
        <v>750</v>
      </c>
      <c r="H1884" s="306">
        <v>750</v>
      </c>
      <c r="I1884" s="306"/>
      <c r="J1884" s="306"/>
      <c r="K1884" s="306"/>
      <c r="L1884" s="306"/>
      <c r="M1884" s="131"/>
      <c r="N1884" s="131">
        <v>0</v>
      </c>
      <c r="O1884" s="229" t="s">
        <v>2467</v>
      </c>
    </row>
    <row r="1885" spans="1:15" s="216" customFormat="1" ht="105" x14ac:dyDescent="0.25">
      <c r="A1885" s="360"/>
      <c r="B1885" s="363"/>
      <c r="C1885" s="13" t="s">
        <v>966</v>
      </c>
      <c r="D1885" s="131">
        <v>2019</v>
      </c>
      <c r="E1885" s="306"/>
      <c r="F1885" s="306"/>
      <c r="G1885" s="306">
        <v>280</v>
      </c>
      <c r="H1885" s="306">
        <v>280</v>
      </c>
      <c r="I1885" s="306"/>
      <c r="J1885" s="306"/>
      <c r="K1885" s="306"/>
      <c r="L1885" s="306"/>
      <c r="M1885" s="131"/>
      <c r="N1885" s="131">
        <v>0</v>
      </c>
      <c r="O1885" s="229" t="s">
        <v>2467</v>
      </c>
    </row>
    <row r="1886" spans="1:15" s="216" customFormat="1" ht="45" x14ac:dyDescent="0.25">
      <c r="A1886" s="360"/>
      <c r="B1886" s="363"/>
      <c r="C1886" s="13" t="s">
        <v>967</v>
      </c>
      <c r="D1886" s="131">
        <v>2019</v>
      </c>
      <c r="E1886" s="306"/>
      <c r="F1886" s="306"/>
      <c r="G1886" s="306">
        <f>70+I1886</f>
        <v>90.31</v>
      </c>
      <c r="H1886" s="306">
        <v>70</v>
      </c>
      <c r="I1886" s="306">
        <v>20.309999999999999</v>
      </c>
      <c r="J1886" s="306"/>
      <c r="K1886" s="306"/>
      <c r="L1886" s="306"/>
      <c r="M1886" s="131"/>
      <c r="N1886" s="131">
        <v>0</v>
      </c>
      <c r="O1886" s="229" t="s">
        <v>146</v>
      </c>
    </row>
    <row r="1887" spans="1:15" s="216" customFormat="1" ht="75.75" thickBot="1" x14ac:dyDescent="0.3">
      <c r="A1887" s="365"/>
      <c r="B1887" s="377"/>
      <c r="C1887" s="15" t="s">
        <v>968</v>
      </c>
      <c r="D1887" s="132">
        <v>2019</v>
      </c>
      <c r="E1887" s="307"/>
      <c r="F1887" s="307"/>
      <c r="G1887" s="307">
        <v>180</v>
      </c>
      <c r="H1887" s="307">
        <v>180</v>
      </c>
      <c r="I1887" s="307"/>
      <c r="J1887" s="307"/>
      <c r="K1887" s="307"/>
      <c r="L1887" s="307"/>
      <c r="M1887" s="132"/>
      <c r="N1887" s="132">
        <v>0</v>
      </c>
      <c r="O1887" s="227" t="s">
        <v>2467</v>
      </c>
    </row>
    <row r="1888" spans="1:15" s="216" customFormat="1" ht="45" x14ac:dyDescent="0.25">
      <c r="A1888" s="364" t="s">
        <v>969</v>
      </c>
      <c r="B1888" s="366" t="s">
        <v>141</v>
      </c>
      <c r="C1888" s="211" t="s">
        <v>970</v>
      </c>
      <c r="D1888" s="56" t="s">
        <v>2463</v>
      </c>
      <c r="E1888" s="320">
        <v>645</v>
      </c>
      <c r="F1888" s="320">
        <v>645</v>
      </c>
      <c r="G1888" s="320">
        <v>645</v>
      </c>
      <c r="H1888" s="320">
        <v>295</v>
      </c>
      <c r="I1888" s="320"/>
      <c r="J1888" s="320">
        <v>350</v>
      </c>
      <c r="K1888" s="320"/>
      <c r="L1888" s="320"/>
      <c r="M1888" s="56"/>
      <c r="N1888" s="56">
        <v>0</v>
      </c>
      <c r="O1888" s="234" t="s">
        <v>2467</v>
      </c>
    </row>
    <row r="1889" spans="1:15" s="216" customFormat="1" ht="75" x14ac:dyDescent="0.25">
      <c r="A1889" s="360"/>
      <c r="B1889" s="363"/>
      <c r="C1889" s="12" t="s">
        <v>971</v>
      </c>
      <c r="D1889" s="131" t="s">
        <v>2463</v>
      </c>
      <c r="E1889" s="306">
        <v>800</v>
      </c>
      <c r="F1889" s="306">
        <v>800</v>
      </c>
      <c r="G1889" s="306">
        <v>800</v>
      </c>
      <c r="H1889" s="306">
        <v>450</v>
      </c>
      <c r="I1889" s="306"/>
      <c r="J1889" s="306">
        <v>350</v>
      </c>
      <c r="K1889" s="306"/>
      <c r="L1889" s="306"/>
      <c r="M1889" s="131"/>
      <c r="N1889" s="131">
        <v>0</v>
      </c>
      <c r="O1889" s="229" t="s">
        <v>2467</v>
      </c>
    </row>
    <row r="1890" spans="1:15" s="216" customFormat="1" ht="75" x14ac:dyDescent="0.25">
      <c r="A1890" s="360"/>
      <c r="B1890" s="363"/>
      <c r="C1890" s="12" t="s">
        <v>972</v>
      </c>
      <c r="D1890" s="131" t="s">
        <v>2463</v>
      </c>
      <c r="E1890" s="306">
        <v>1429.4</v>
      </c>
      <c r="F1890" s="306">
        <v>1429.4</v>
      </c>
      <c r="G1890" s="306">
        <v>1429.4</v>
      </c>
      <c r="H1890" s="306">
        <v>992</v>
      </c>
      <c r="I1890" s="306"/>
      <c r="J1890" s="306">
        <v>437.4</v>
      </c>
      <c r="K1890" s="306"/>
      <c r="L1890" s="306"/>
      <c r="M1890" s="131"/>
      <c r="N1890" s="131">
        <v>0</v>
      </c>
      <c r="O1890" s="229" t="s">
        <v>2467</v>
      </c>
    </row>
    <row r="1891" spans="1:15" s="216" customFormat="1" ht="90" x14ac:dyDescent="0.25">
      <c r="A1891" s="360"/>
      <c r="B1891" s="363"/>
      <c r="C1891" s="12" t="s">
        <v>973</v>
      </c>
      <c r="D1891" s="131">
        <v>2019</v>
      </c>
      <c r="E1891" s="306">
        <v>261</v>
      </c>
      <c r="F1891" s="306">
        <v>261</v>
      </c>
      <c r="G1891" s="306">
        <v>261</v>
      </c>
      <c r="H1891" s="306">
        <v>261</v>
      </c>
      <c r="I1891" s="306"/>
      <c r="J1891" s="306"/>
      <c r="K1891" s="306"/>
      <c r="L1891" s="306"/>
      <c r="M1891" s="131"/>
      <c r="N1891" s="131">
        <v>0</v>
      </c>
      <c r="O1891" s="229" t="s">
        <v>2467</v>
      </c>
    </row>
    <row r="1892" spans="1:15" s="216" customFormat="1" ht="90" x14ac:dyDescent="0.25">
      <c r="A1892" s="360"/>
      <c r="B1892" s="363"/>
      <c r="C1892" s="12" t="s">
        <v>974</v>
      </c>
      <c r="D1892" s="131">
        <v>2019</v>
      </c>
      <c r="E1892" s="306">
        <v>1200</v>
      </c>
      <c r="F1892" s="306">
        <v>1200</v>
      </c>
      <c r="G1892" s="306">
        <v>1200</v>
      </c>
      <c r="H1892" s="306">
        <v>1200</v>
      </c>
      <c r="I1892" s="306"/>
      <c r="J1892" s="306"/>
      <c r="K1892" s="306"/>
      <c r="L1892" s="306"/>
      <c r="M1892" s="131"/>
      <c r="N1892" s="131">
        <v>0</v>
      </c>
      <c r="O1892" s="229" t="s">
        <v>2467</v>
      </c>
    </row>
    <row r="1893" spans="1:15" s="216" customFormat="1" ht="90" x14ac:dyDescent="0.25">
      <c r="A1893" s="360"/>
      <c r="B1893" s="363"/>
      <c r="C1893" s="12" t="s">
        <v>975</v>
      </c>
      <c r="D1893" s="131" t="s">
        <v>2463</v>
      </c>
      <c r="E1893" s="306">
        <v>1495</v>
      </c>
      <c r="F1893" s="306">
        <v>1495</v>
      </c>
      <c r="G1893" s="306">
        <v>1495</v>
      </c>
      <c r="H1893" s="306">
        <v>1495</v>
      </c>
      <c r="I1893" s="306"/>
      <c r="J1893" s="306"/>
      <c r="K1893" s="306"/>
      <c r="L1893" s="306"/>
      <c r="M1893" s="131"/>
      <c r="N1893" s="131">
        <v>0</v>
      </c>
      <c r="O1893" s="229" t="s">
        <v>2467</v>
      </c>
    </row>
    <row r="1894" spans="1:15" s="216" customFormat="1" ht="90" x14ac:dyDescent="0.25">
      <c r="A1894" s="360"/>
      <c r="B1894" s="363"/>
      <c r="C1894" s="12" t="s">
        <v>976</v>
      </c>
      <c r="D1894" s="131" t="s">
        <v>2463</v>
      </c>
      <c r="E1894" s="306">
        <v>603</v>
      </c>
      <c r="F1894" s="306">
        <v>603</v>
      </c>
      <c r="G1894" s="306">
        <v>603</v>
      </c>
      <c r="H1894" s="306">
        <v>603</v>
      </c>
      <c r="I1894" s="306"/>
      <c r="J1894" s="306"/>
      <c r="K1894" s="306"/>
      <c r="L1894" s="306"/>
      <c r="M1894" s="131"/>
      <c r="N1894" s="131">
        <v>0</v>
      </c>
      <c r="O1894" s="229" t="s">
        <v>2467</v>
      </c>
    </row>
    <row r="1895" spans="1:15" s="216" customFormat="1" ht="90" x14ac:dyDescent="0.25">
      <c r="A1895" s="360"/>
      <c r="B1895" s="363"/>
      <c r="C1895" s="12" t="s">
        <v>977</v>
      </c>
      <c r="D1895" s="131">
        <v>2019</v>
      </c>
      <c r="E1895" s="306">
        <v>950</v>
      </c>
      <c r="F1895" s="306">
        <v>950</v>
      </c>
      <c r="G1895" s="306">
        <v>950</v>
      </c>
      <c r="H1895" s="306">
        <v>950</v>
      </c>
      <c r="I1895" s="306"/>
      <c r="J1895" s="306"/>
      <c r="K1895" s="306"/>
      <c r="L1895" s="306"/>
      <c r="M1895" s="131"/>
      <c r="N1895" s="131">
        <v>0</v>
      </c>
      <c r="O1895" s="229" t="s">
        <v>2467</v>
      </c>
    </row>
    <row r="1896" spans="1:15" s="216" customFormat="1" ht="75" x14ac:dyDescent="0.25">
      <c r="A1896" s="360"/>
      <c r="B1896" s="363"/>
      <c r="C1896" s="12" t="s">
        <v>978</v>
      </c>
      <c r="D1896" s="131">
        <v>2020</v>
      </c>
      <c r="E1896" s="306">
        <v>350</v>
      </c>
      <c r="F1896" s="306">
        <v>350</v>
      </c>
      <c r="G1896" s="306">
        <v>350</v>
      </c>
      <c r="H1896" s="306">
        <v>350</v>
      </c>
      <c r="I1896" s="306"/>
      <c r="J1896" s="306"/>
      <c r="K1896" s="306"/>
      <c r="L1896" s="306"/>
      <c r="M1896" s="131"/>
      <c r="N1896" s="131">
        <v>0</v>
      </c>
      <c r="O1896" s="229" t="s">
        <v>2467</v>
      </c>
    </row>
    <row r="1897" spans="1:15" s="216" customFormat="1" ht="75" x14ac:dyDescent="0.25">
      <c r="A1897" s="360"/>
      <c r="B1897" s="363"/>
      <c r="C1897" s="12" t="s">
        <v>979</v>
      </c>
      <c r="D1897" s="131" t="s">
        <v>2463</v>
      </c>
      <c r="E1897" s="306">
        <v>715</v>
      </c>
      <c r="F1897" s="306">
        <v>715</v>
      </c>
      <c r="G1897" s="306">
        <v>715</v>
      </c>
      <c r="H1897" s="306">
        <v>715</v>
      </c>
      <c r="I1897" s="306"/>
      <c r="J1897" s="306"/>
      <c r="K1897" s="306"/>
      <c r="L1897" s="306"/>
      <c r="M1897" s="131"/>
      <c r="N1897" s="131">
        <v>0</v>
      </c>
      <c r="O1897" s="229" t="s">
        <v>2467</v>
      </c>
    </row>
    <row r="1898" spans="1:15" s="216" customFormat="1" ht="60" x14ac:dyDescent="0.25">
      <c r="A1898" s="360"/>
      <c r="B1898" s="363"/>
      <c r="C1898" s="12" t="s">
        <v>980</v>
      </c>
      <c r="D1898" s="131" t="s">
        <v>2463</v>
      </c>
      <c r="E1898" s="306">
        <v>350</v>
      </c>
      <c r="F1898" s="306">
        <v>350</v>
      </c>
      <c r="G1898" s="306">
        <v>350</v>
      </c>
      <c r="H1898" s="306">
        <v>350</v>
      </c>
      <c r="I1898" s="306"/>
      <c r="J1898" s="306"/>
      <c r="K1898" s="306"/>
      <c r="L1898" s="306"/>
      <c r="M1898" s="131"/>
      <c r="N1898" s="131">
        <v>0</v>
      </c>
      <c r="O1898" s="229" t="s">
        <v>2467</v>
      </c>
    </row>
    <row r="1899" spans="1:15" s="216" customFormat="1" ht="45" x14ac:dyDescent="0.25">
      <c r="A1899" s="360"/>
      <c r="B1899" s="363"/>
      <c r="C1899" s="13" t="s">
        <v>981</v>
      </c>
      <c r="D1899" s="131">
        <v>2019</v>
      </c>
      <c r="E1899" s="306">
        <v>60</v>
      </c>
      <c r="F1899" s="306">
        <v>60</v>
      </c>
      <c r="G1899" s="306">
        <v>60</v>
      </c>
      <c r="H1899" s="306">
        <v>60</v>
      </c>
      <c r="I1899" s="306"/>
      <c r="J1899" s="306"/>
      <c r="K1899" s="306"/>
      <c r="L1899" s="306"/>
      <c r="M1899" s="131"/>
      <c r="N1899" s="131">
        <v>0</v>
      </c>
      <c r="O1899" s="229" t="s">
        <v>982</v>
      </c>
    </row>
    <row r="1900" spans="1:15" s="216" customFormat="1" ht="60" x14ac:dyDescent="0.25">
      <c r="A1900" s="360"/>
      <c r="B1900" s="363"/>
      <c r="C1900" s="13" t="s">
        <v>983</v>
      </c>
      <c r="D1900" s="131">
        <v>2019</v>
      </c>
      <c r="E1900" s="306">
        <v>75</v>
      </c>
      <c r="F1900" s="306">
        <v>75</v>
      </c>
      <c r="G1900" s="306">
        <v>75</v>
      </c>
      <c r="H1900" s="306">
        <v>75</v>
      </c>
      <c r="I1900" s="306"/>
      <c r="J1900" s="306"/>
      <c r="K1900" s="306"/>
      <c r="L1900" s="306"/>
      <c r="M1900" s="131"/>
      <c r="N1900" s="131">
        <v>100</v>
      </c>
      <c r="O1900" s="229" t="s">
        <v>982</v>
      </c>
    </row>
    <row r="1901" spans="1:15" s="216" customFormat="1" ht="30" x14ac:dyDescent="0.25">
      <c r="A1901" s="360"/>
      <c r="B1901" s="363"/>
      <c r="C1901" s="13" t="s">
        <v>984</v>
      </c>
      <c r="D1901" s="131">
        <v>2019</v>
      </c>
      <c r="E1901" s="306">
        <v>200</v>
      </c>
      <c r="F1901" s="306">
        <v>200</v>
      </c>
      <c r="G1901" s="306">
        <v>200</v>
      </c>
      <c r="H1901" s="306">
        <v>200</v>
      </c>
      <c r="I1901" s="306"/>
      <c r="J1901" s="306"/>
      <c r="K1901" s="306"/>
      <c r="L1901" s="306"/>
      <c r="M1901" s="131"/>
      <c r="N1901" s="131">
        <v>0</v>
      </c>
      <c r="O1901" s="229" t="s">
        <v>2467</v>
      </c>
    </row>
    <row r="1902" spans="1:15" s="216" customFormat="1" ht="45" x14ac:dyDescent="0.25">
      <c r="A1902" s="360"/>
      <c r="B1902" s="363"/>
      <c r="C1902" s="12" t="s">
        <v>985</v>
      </c>
      <c r="D1902" s="131">
        <v>2019</v>
      </c>
      <c r="E1902" s="306">
        <v>30</v>
      </c>
      <c r="F1902" s="306">
        <v>30</v>
      </c>
      <c r="G1902" s="306">
        <v>30</v>
      </c>
      <c r="H1902" s="306">
        <v>30</v>
      </c>
      <c r="I1902" s="306"/>
      <c r="J1902" s="306"/>
      <c r="K1902" s="306"/>
      <c r="L1902" s="306"/>
      <c r="M1902" s="131"/>
      <c r="N1902" s="131">
        <v>100</v>
      </c>
      <c r="O1902" s="229" t="s">
        <v>982</v>
      </c>
    </row>
    <row r="1903" spans="1:15" s="216" customFormat="1" ht="60" x14ac:dyDescent="0.25">
      <c r="A1903" s="360"/>
      <c r="B1903" s="363"/>
      <c r="C1903" s="12" t="s">
        <v>986</v>
      </c>
      <c r="D1903" s="131">
        <v>2019</v>
      </c>
      <c r="E1903" s="306">
        <v>50</v>
      </c>
      <c r="F1903" s="306">
        <v>50</v>
      </c>
      <c r="G1903" s="306">
        <v>50</v>
      </c>
      <c r="H1903" s="306">
        <v>50</v>
      </c>
      <c r="I1903" s="306"/>
      <c r="J1903" s="306"/>
      <c r="K1903" s="306"/>
      <c r="L1903" s="306"/>
      <c r="M1903" s="131"/>
      <c r="N1903" s="131">
        <v>0</v>
      </c>
      <c r="O1903" s="229" t="s">
        <v>1886</v>
      </c>
    </row>
    <row r="1904" spans="1:15" s="216" customFormat="1" ht="45" x14ac:dyDescent="0.25">
      <c r="A1904" s="360"/>
      <c r="B1904" s="363"/>
      <c r="C1904" s="12" t="s">
        <v>987</v>
      </c>
      <c r="D1904" s="131">
        <v>2019</v>
      </c>
      <c r="E1904" s="306">
        <v>100</v>
      </c>
      <c r="F1904" s="306">
        <v>100</v>
      </c>
      <c r="G1904" s="306">
        <v>100</v>
      </c>
      <c r="H1904" s="306">
        <v>100</v>
      </c>
      <c r="I1904" s="306"/>
      <c r="J1904" s="306"/>
      <c r="K1904" s="306"/>
      <c r="L1904" s="306"/>
      <c r="M1904" s="131"/>
      <c r="N1904" s="131">
        <v>100</v>
      </c>
      <c r="O1904" s="229" t="s">
        <v>982</v>
      </c>
    </row>
    <row r="1905" spans="1:15" s="216" customFormat="1" ht="120" x14ac:dyDescent="0.25">
      <c r="A1905" s="360"/>
      <c r="B1905" s="363"/>
      <c r="C1905" s="13" t="s">
        <v>988</v>
      </c>
      <c r="D1905" s="131">
        <v>2019</v>
      </c>
      <c r="E1905" s="306">
        <v>54</v>
      </c>
      <c r="F1905" s="306">
        <v>54</v>
      </c>
      <c r="G1905" s="306">
        <v>54</v>
      </c>
      <c r="H1905" s="306">
        <v>54</v>
      </c>
      <c r="I1905" s="306"/>
      <c r="J1905" s="306"/>
      <c r="K1905" s="306"/>
      <c r="L1905" s="306"/>
      <c r="M1905" s="131"/>
      <c r="N1905" s="131">
        <v>0</v>
      </c>
      <c r="O1905" s="229" t="s">
        <v>2467</v>
      </c>
    </row>
    <row r="1906" spans="1:15" s="216" customFormat="1" ht="90" x14ac:dyDescent="0.25">
      <c r="A1906" s="360"/>
      <c r="B1906" s="363"/>
      <c r="C1906" s="13" t="s">
        <v>409</v>
      </c>
      <c r="D1906" s="131">
        <v>2019</v>
      </c>
      <c r="E1906" s="306">
        <v>49</v>
      </c>
      <c r="F1906" s="306">
        <v>49</v>
      </c>
      <c r="G1906" s="306">
        <v>49</v>
      </c>
      <c r="H1906" s="306">
        <v>49</v>
      </c>
      <c r="I1906" s="306"/>
      <c r="J1906" s="306"/>
      <c r="K1906" s="306"/>
      <c r="L1906" s="306"/>
      <c r="M1906" s="131"/>
      <c r="N1906" s="131">
        <v>0</v>
      </c>
      <c r="O1906" s="229" t="s">
        <v>1886</v>
      </c>
    </row>
    <row r="1907" spans="1:15" s="216" customFormat="1" ht="75" x14ac:dyDescent="0.25">
      <c r="A1907" s="360"/>
      <c r="B1907" s="363" t="s">
        <v>2632</v>
      </c>
      <c r="C1907" s="13" t="s">
        <v>410</v>
      </c>
      <c r="D1907" s="131" t="s">
        <v>2452</v>
      </c>
      <c r="E1907" s="306">
        <v>873.005</v>
      </c>
      <c r="F1907" s="306">
        <v>811.80499999999995</v>
      </c>
      <c r="G1907" s="306">
        <v>811.80499999999995</v>
      </c>
      <c r="H1907" s="306">
        <v>720</v>
      </c>
      <c r="I1907" s="306">
        <v>91.805000000000007</v>
      </c>
      <c r="J1907" s="306"/>
      <c r="K1907" s="306">
        <v>726.30899999999997</v>
      </c>
      <c r="L1907" s="306">
        <v>726.30899999999997</v>
      </c>
      <c r="M1907" s="131">
        <v>100</v>
      </c>
      <c r="N1907" s="131">
        <v>100</v>
      </c>
      <c r="O1907" s="229" t="s">
        <v>1886</v>
      </c>
    </row>
    <row r="1908" spans="1:15" s="216" customFormat="1" ht="135" x14ac:dyDescent="0.25">
      <c r="A1908" s="360"/>
      <c r="B1908" s="363"/>
      <c r="C1908" s="13" t="s">
        <v>411</v>
      </c>
      <c r="D1908" s="131" t="s">
        <v>2452</v>
      </c>
      <c r="E1908" s="306">
        <v>100</v>
      </c>
      <c r="F1908" s="306">
        <v>100</v>
      </c>
      <c r="G1908" s="306">
        <v>100</v>
      </c>
      <c r="H1908" s="306">
        <v>97</v>
      </c>
      <c r="I1908" s="306">
        <v>3</v>
      </c>
      <c r="J1908" s="306"/>
      <c r="K1908" s="306">
        <v>70.745000000000005</v>
      </c>
      <c r="L1908" s="306">
        <v>70.745000000000005</v>
      </c>
      <c r="M1908" s="131">
        <v>100</v>
      </c>
      <c r="N1908" s="131">
        <v>100</v>
      </c>
      <c r="O1908" s="229" t="s">
        <v>412</v>
      </c>
    </row>
    <row r="1909" spans="1:15" s="216" customFormat="1" ht="75" x14ac:dyDescent="0.25">
      <c r="A1909" s="360"/>
      <c r="B1909" s="363"/>
      <c r="C1909" s="13" t="s">
        <v>413</v>
      </c>
      <c r="D1909" s="131" t="s">
        <v>2452</v>
      </c>
      <c r="E1909" s="306">
        <v>742.26900000000001</v>
      </c>
      <c r="F1909" s="306">
        <v>742.26900000000001</v>
      </c>
      <c r="G1909" s="306">
        <v>742.26900000000001</v>
      </c>
      <c r="H1909" s="306">
        <v>720</v>
      </c>
      <c r="I1909" s="306">
        <v>22.268999999999998</v>
      </c>
      <c r="J1909" s="306"/>
      <c r="K1909" s="306">
        <v>546.84100000000001</v>
      </c>
      <c r="L1909" s="306">
        <v>546.84100000000001</v>
      </c>
      <c r="M1909" s="131">
        <v>100</v>
      </c>
      <c r="N1909" s="131">
        <v>100</v>
      </c>
      <c r="O1909" s="229" t="s">
        <v>1886</v>
      </c>
    </row>
    <row r="1910" spans="1:15" s="216" customFormat="1" ht="60" x14ac:dyDescent="0.25">
      <c r="A1910" s="360"/>
      <c r="B1910" s="363"/>
      <c r="C1910" s="13" t="s">
        <v>414</v>
      </c>
      <c r="D1910" s="131" t="s">
        <v>2452</v>
      </c>
      <c r="E1910" s="306">
        <v>1355.67</v>
      </c>
      <c r="F1910" s="306">
        <v>1355.67</v>
      </c>
      <c r="G1910" s="306">
        <v>1355.671</v>
      </c>
      <c r="H1910" s="306">
        <v>1315</v>
      </c>
      <c r="I1910" s="306">
        <v>40.670999999999999</v>
      </c>
      <c r="J1910" s="306"/>
      <c r="K1910" s="306">
        <v>1311.7729999999999</v>
      </c>
      <c r="L1910" s="306"/>
      <c r="M1910" s="131">
        <v>100</v>
      </c>
      <c r="N1910" s="131">
        <v>100</v>
      </c>
      <c r="O1910" s="229" t="s">
        <v>1886</v>
      </c>
    </row>
    <row r="1911" spans="1:15" s="216" customFormat="1" ht="75" x14ac:dyDescent="0.25">
      <c r="A1911" s="360"/>
      <c r="B1911" s="363"/>
      <c r="C1911" s="13" t="s">
        <v>415</v>
      </c>
      <c r="D1911" s="131" t="s">
        <v>2452</v>
      </c>
      <c r="E1911" s="306">
        <v>1329.9</v>
      </c>
      <c r="F1911" s="306">
        <v>1329.9</v>
      </c>
      <c r="G1911" s="306">
        <v>1329.8969999999999</v>
      </c>
      <c r="H1911" s="306">
        <v>1290</v>
      </c>
      <c r="I1911" s="306">
        <v>39.896999999999998</v>
      </c>
      <c r="J1911" s="306"/>
      <c r="K1911" s="306"/>
      <c r="L1911" s="306"/>
      <c r="M1911" s="131">
        <v>100</v>
      </c>
      <c r="N1911" s="131">
        <v>100</v>
      </c>
      <c r="O1911" s="229" t="s">
        <v>416</v>
      </c>
    </row>
    <row r="1912" spans="1:15" s="216" customFormat="1" ht="75.75" thickBot="1" x14ac:dyDescent="0.3">
      <c r="A1912" s="365"/>
      <c r="B1912" s="377"/>
      <c r="C1912" s="15" t="s">
        <v>417</v>
      </c>
      <c r="D1912" s="142" t="s">
        <v>2479</v>
      </c>
      <c r="E1912" s="358">
        <v>1429.4</v>
      </c>
      <c r="F1912" s="358">
        <v>1429.4</v>
      </c>
      <c r="G1912" s="358">
        <v>1429.4</v>
      </c>
      <c r="H1912" s="358">
        <v>57.4</v>
      </c>
      <c r="I1912" s="358"/>
      <c r="J1912" s="358">
        <v>1372</v>
      </c>
      <c r="K1912" s="358"/>
      <c r="L1912" s="358"/>
      <c r="M1912" s="142"/>
      <c r="N1912" s="142">
        <v>0</v>
      </c>
      <c r="O1912" s="268" t="s">
        <v>2678</v>
      </c>
    </row>
    <row r="1913" spans="1:15" s="216" customFormat="1" ht="90.75" thickBot="1" x14ac:dyDescent="0.3">
      <c r="A1913" s="359" t="s">
        <v>418</v>
      </c>
      <c r="B1913" s="362" t="s">
        <v>141</v>
      </c>
      <c r="C1913" s="16" t="s">
        <v>419</v>
      </c>
      <c r="D1913" s="141">
        <v>2019</v>
      </c>
      <c r="E1913" s="313">
        <v>2476.3000000000002</v>
      </c>
      <c r="F1913" s="313">
        <v>1510.3000000000002</v>
      </c>
      <c r="G1913" s="313">
        <v>438</v>
      </c>
      <c r="H1913" s="313">
        <v>438</v>
      </c>
      <c r="I1913" s="313"/>
      <c r="J1913" s="313"/>
      <c r="K1913" s="313"/>
      <c r="L1913" s="313">
        <v>359.6</v>
      </c>
      <c r="M1913" s="141">
        <v>100</v>
      </c>
      <c r="N1913" s="141"/>
      <c r="O1913" s="226" t="s">
        <v>2467</v>
      </c>
    </row>
    <row r="1914" spans="1:15" s="216" customFormat="1" ht="150.75" thickBot="1" x14ac:dyDescent="0.3">
      <c r="A1914" s="360"/>
      <c r="B1914" s="363"/>
      <c r="C1914" s="12" t="s">
        <v>420</v>
      </c>
      <c r="D1914" s="131">
        <v>2019</v>
      </c>
      <c r="E1914" s="306"/>
      <c r="F1914" s="306"/>
      <c r="G1914" s="306">
        <v>200.36799999999999</v>
      </c>
      <c r="H1914" s="306">
        <v>200.36799999999999</v>
      </c>
      <c r="I1914" s="306"/>
      <c r="J1914" s="306"/>
      <c r="K1914" s="306"/>
      <c r="L1914" s="306"/>
      <c r="M1914" s="131">
        <v>100</v>
      </c>
      <c r="N1914" s="131"/>
      <c r="O1914" s="226" t="s">
        <v>2467</v>
      </c>
    </row>
    <row r="1915" spans="1:15" s="216" customFormat="1" ht="150" x14ac:dyDescent="0.25">
      <c r="A1915" s="360"/>
      <c r="B1915" s="363"/>
      <c r="C1915" s="12" t="s">
        <v>421</v>
      </c>
      <c r="D1915" s="131">
        <v>2019</v>
      </c>
      <c r="E1915" s="306"/>
      <c r="F1915" s="306"/>
      <c r="G1915" s="306">
        <v>49.631999999999998</v>
      </c>
      <c r="H1915" s="306">
        <v>49.631999999999998</v>
      </c>
      <c r="I1915" s="306"/>
      <c r="J1915" s="306"/>
      <c r="K1915" s="306"/>
      <c r="L1915" s="306"/>
      <c r="M1915" s="131">
        <v>100</v>
      </c>
      <c r="N1915" s="131"/>
      <c r="O1915" s="226" t="s">
        <v>2467</v>
      </c>
    </row>
    <row r="1916" spans="1:15" s="216" customFormat="1" ht="150" x14ac:dyDescent="0.25">
      <c r="A1916" s="360"/>
      <c r="B1916" s="363" t="s">
        <v>2632</v>
      </c>
      <c r="C1916" s="13" t="s">
        <v>422</v>
      </c>
      <c r="D1916" s="131">
        <v>2019</v>
      </c>
      <c r="E1916" s="306">
        <v>1499.6</v>
      </c>
      <c r="F1916" s="306">
        <v>582.89999999999986</v>
      </c>
      <c r="G1916" s="306">
        <v>511.4</v>
      </c>
      <c r="H1916" s="306">
        <v>496</v>
      </c>
      <c r="I1916" s="306">
        <v>15.4</v>
      </c>
      <c r="J1916" s="306"/>
      <c r="K1916" s="306">
        <v>510.9</v>
      </c>
      <c r="L1916" s="306"/>
      <c r="M1916" s="131">
        <v>100</v>
      </c>
      <c r="N1916" s="131"/>
      <c r="O1916" s="229" t="s">
        <v>2467</v>
      </c>
    </row>
    <row r="1917" spans="1:15" s="216" customFormat="1" ht="75" x14ac:dyDescent="0.25">
      <c r="A1917" s="360"/>
      <c r="B1917" s="363"/>
      <c r="C1917" s="13" t="s">
        <v>423</v>
      </c>
      <c r="D1917" s="131">
        <v>2019</v>
      </c>
      <c r="E1917" s="306">
        <v>1195.8</v>
      </c>
      <c r="F1917" s="306">
        <v>454.19999999999993</v>
      </c>
      <c r="G1917" s="306">
        <v>407.4</v>
      </c>
      <c r="H1917" s="306">
        <v>395.2</v>
      </c>
      <c r="I1917" s="306">
        <v>12.2</v>
      </c>
      <c r="J1917" s="306"/>
      <c r="K1917" s="306">
        <v>355.2</v>
      </c>
      <c r="L1917" s="306"/>
      <c r="M1917" s="131">
        <v>100</v>
      </c>
      <c r="N1917" s="131"/>
      <c r="O1917" s="229" t="s">
        <v>2467</v>
      </c>
    </row>
    <row r="1918" spans="1:15" s="216" customFormat="1" ht="90" x14ac:dyDescent="0.25">
      <c r="A1918" s="360"/>
      <c r="B1918" s="363"/>
      <c r="C1918" s="13" t="s">
        <v>424</v>
      </c>
      <c r="D1918" s="131">
        <v>2019</v>
      </c>
      <c r="E1918" s="306">
        <v>1497.2</v>
      </c>
      <c r="F1918" s="306">
        <v>581.1</v>
      </c>
      <c r="G1918" s="306">
        <v>511.4</v>
      </c>
      <c r="H1918" s="306">
        <v>496.1</v>
      </c>
      <c r="I1918" s="306">
        <v>15.3</v>
      </c>
      <c r="J1918" s="306"/>
      <c r="K1918" s="306">
        <v>510.98</v>
      </c>
      <c r="L1918" s="306"/>
      <c r="M1918" s="131">
        <v>100</v>
      </c>
      <c r="N1918" s="131"/>
      <c r="O1918" s="229" t="s">
        <v>2467</v>
      </c>
    </row>
    <row r="1919" spans="1:15" s="216" customFormat="1" ht="90.75" thickBot="1" x14ac:dyDescent="0.3">
      <c r="A1919" s="361"/>
      <c r="B1919" s="372"/>
      <c r="C1919" s="38" t="s">
        <v>419</v>
      </c>
      <c r="D1919" s="144">
        <v>2019</v>
      </c>
      <c r="E1919" s="319">
        <v>2476.3000000000002</v>
      </c>
      <c r="F1919" s="319">
        <v>1510.3000000000002</v>
      </c>
      <c r="G1919" s="319">
        <v>399.6</v>
      </c>
      <c r="H1919" s="319">
        <v>376</v>
      </c>
      <c r="I1919" s="319">
        <v>23.6</v>
      </c>
      <c r="J1919" s="319"/>
      <c r="K1919" s="319">
        <v>387.28</v>
      </c>
      <c r="L1919" s="319"/>
      <c r="M1919" s="144"/>
      <c r="N1919" s="144"/>
      <c r="O1919" s="233" t="s">
        <v>2467</v>
      </c>
    </row>
    <row r="1920" spans="1:15" s="216" customFormat="1" ht="90" x14ac:dyDescent="0.25">
      <c r="A1920" s="359" t="s">
        <v>425</v>
      </c>
      <c r="B1920" s="136" t="s">
        <v>426</v>
      </c>
      <c r="C1920" s="16" t="s">
        <v>427</v>
      </c>
      <c r="D1920" s="141">
        <v>2019</v>
      </c>
      <c r="E1920" s="313">
        <v>50</v>
      </c>
      <c r="F1920" s="313">
        <v>50</v>
      </c>
      <c r="G1920" s="313">
        <v>50</v>
      </c>
      <c r="H1920" s="313">
        <v>50</v>
      </c>
      <c r="I1920" s="313"/>
      <c r="J1920" s="313"/>
      <c r="K1920" s="313"/>
      <c r="L1920" s="313" t="s">
        <v>713</v>
      </c>
      <c r="M1920" s="141"/>
      <c r="N1920" s="141">
        <v>100</v>
      </c>
      <c r="O1920" s="226" t="s">
        <v>144</v>
      </c>
    </row>
    <row r="1921" spans="1:15" s="216" customFormat="1" ht="75" x14ac:dyDescent="0.25">
      <c r="A1921" s="360"/>
      <c r="B1921" s="363" t="s">
        <v>2632</v>
      </c>
      <c r="C1921" s="13" t="s">
        <v>428</v>
      </c>
      <c r="D1921" s="131" t="s">
        <v>2452</v>
      </c>
      <c r="E1921" s="306">
        <v>139</v>
      </c>
      <c r="F1921" s="306">
        <v>139</v>
      </c>
      <c r="G1921" s="306">
        <v>139</v>
      </c>
      <c r="H1921" s="306">
        <v>120</v>
      </c>
      <c r="I1921" s="306">
        <v>19</v>
      </c>
      <c r="J1921" s="306"/>
      <c r="K1921" s="306"/>
      <c r="L1921" s="306">
        <v>137.399</v>
      </c>
      <c r="M1921" s="131">
        <v>100</v>
      </c>
      <c r="N1921" s="131"/>
      <c r="O1921" s="229" t="s">
        <v>2654</v>
      </c>
    </row>
    <row r="1922" spans="1:15" s="216" customFormat="1" ht="60" x14ac:dyDescent="0.25">
      <c r="A1922" s="360"/>
      <c r="B1922" s="363"/>
      <c r="C1922" s="13" t="s">
        <v>429</v>
      </c>
      <c r="D1922" s="131" t="s">
        <v>2452</v>
      </c>
      <c r="E1922" s="306">
        <v>139</v>
      </c>
      <c r="F1922" s="306">
        <v>139</v>
      </c>
      <c r="G1922" s="306">
        <v>139</v>
      </c>
      <c r="H1922" s="306">
        <v>120</v>
      </c>
      <c r="I1922" s="306">
        <v>19</v>
      </c>
      <c r="J1922" s="306"/>
      <c r="K1922" s="306"/>
      <c r="L1922" s="306">
        <v>136.97900000000001</v>
      </c>
      <c r="M1922" s="131">
        <v>100</v>
      </c>
      <c r="N1922" s="131"/>
      <c r="O1922" s="229" t="s">
        <v>2654</v>
      </c>
    </row>
    <row r="1923" spans="1:15" s="216" customFormat="1" ht="60" x14ac:dyDescent="0.25">
      <c r="A1923" s="360"/>
      <c r="B1923" s="363"/>
      <c r="C1923" s="13" t="s">
        <v>430</v>
      </c>
      <c r="D1923" s="131" t="s">
        <v>2452</v>
      </c>
      <c r="E1923" s="306">
        <v>123.6</v>
      </c>
      <c r="F1923" s="306">
        <v>123.6</v>
      </c>
      <c r="G1923" s="306">
        <v>123.6</v>
      </c>
      <c r="H1923" s="306">
        <v>120</v>
      </c>
      <c r="I1923" s="306">
        <v>3.6</v>
      </c>
      <c r="J1923" s="306"/>
      <c r="K1923" s="306"/>
      <c r="L1923" s="306">
        <v>121.2</v>
      </c>
      <c r="M1923" s="131">
        <v>100</v>
      </c>
      <c r="N1923" s="131"/>
      <c r="O1923" s="229" t="s">
        <v>2654</v>
      </c>
    </row>
    <row r="1924" spans="1:15" s="216" customFormat="1" ht="60" x14ac:dyDescent="0.25">
      <c r="A1924" s="360"/>
      <c r="B1924" s="363"/>
      <c r="C1924" s="13" t="s">
        <v>431</v>
      </c>
      <c r="D1924" s="131" t="s">
        <v>2452</v>
      </c>
      <c r="E1924" s="306">
        <v>119</v>
      </c>
      <c r="F1924" s="306">
        <v>119</v>
      </c>
      <c r="G1924" s="306">
        <v>119</v>
      </c>
      <c r="H1924" s="306">
        <v>100</v>
      </c>
      <c r="I1924" s="306">
        <v>19</v>
      </c>
      <c r="J1924" s="306"/>
      <c r="K1924" s="306"/>
      <c r="L1924" s="306">
        <v>117.54900000000001</v>
      </c>
      <c r="M1924" s="131">
        <v>100</v>
      </c>
      <c r="N1924" s="131"/>
      <c r="O1924" s="229" t="s">
        <v>2654</v>
      </c>
    </row>
    <row r="1925" spans="1:15" s="216" customFormat="1" ht="60" x14ac:dyDescent="0.25">
      <c r="A1925" s="360"/>
      <c r="B1925" s="363"/>
      <c r="C1925" s="13" t="s">
        <v>432</v>
      </c>
      <c r="D1925" s="131" t="s">
        <v>2452</v>
      </c>
      <c r="E1925" s="306">
        <v>165</v>
      </c>
      <c r="F1925" s="306">
        <v>165</v>
      </c>
      <c r="G1925" s="306">
        <v>165</v>
      </c>
      <c r="H1925" s="306">
        <v>150</v>
      </c>
      <c r="I1925" s="306">
        <v>15</v>
      </c>
      <c r="J1925" s="306"/>
      <c r="K1925" s="306"/>
      <c r="L1925" s="306">
        <v>156.95599999999999</v>
      </c>
      <c r="M1925" s="131">
        <v>100</v>
      </c>
      <c r="N1925" s="131"/>
      <c r="O1925" s="229" t="s">
        <v>2654</v>
      </c>
    </row>
    <row r="1926" spans="1:15" s="216" customFormat="1" ht="75" x14ac:dyDescent="0.25">
      <c r="A1926" s="360"/>
      <c r="B1926" s="363"/>
      <c r="C1926" s="13" t="s">
        <v>433</v>
      </c>
      <c r="D1926" s="131" t="s">
        <v>2452</v>
      </c>
      <c r="E1926" s="306">
        <v>139</v>
      </c>
      <c r="F1926" s="306">
        <v>139</v>
      </c>
      <c r="G1926" s="306">
        <v>139</v>
      </c>
      <c r="H1926" s="306">
        <v>120</v>
      </c>
      <c r="I1926" s="306">
        <v>19</v>
      </c>
      <c r="J1926" s="306"/>
      <c r="K1926" s="306"/>
      <c r="L1926" s="306">
        <v>135.50800000000001</v>
      </c>
      <c r="M1926" s="131">
        <v>100</v>
      </c>
      <c r="N1926" s="131"/>
      <c r="O1926" s="229" t="s">
        <v>2654</v>
      </c>
    </row>
    <row r="1927" spans="1:15" s="216" customFormat="1" ht="75.75" thickBot="1" x14ac:dyDescent="0.3">
      <c r="A1927" s="365"/>
      <c r="B1927" s="377"/>
      <c r="C1927" s="15" t="s">
        <v>434</v>
      </c>
      <c r="D1927" s="132" t="s">
        <v>2452</v>
      </c>
      <c r="E1927" s="307">
        <v>195.7</v>
      </c>
      <c r="F1927" s="307">
        <v>195.7</v>
      </c>
      <c r="G1927" s="307">
        <v>195.7</v>
      </c>
      <c r="H1927" s="307">
        <v>190</v>
      </c>
      <c r="I1927" s="307">
        <v>5.7</v>
      </c>
      <c r="J1927" s="307"/>
      <c r="K1927" s="307"/>
      <c r="L1927" s="307">
        <v>190</v>
      </c>
      <c r="M1927" s="132">
        <v>100</v>
      </c>
      <c r="N1927" s="132"/>
      <c r="O1927" s="227" t="s">
        <v>2654</v>
      </c>
    </row>
    <row r="1928" spans="1:15" s="216" customFormat="1" ht="90.75" thickBot="1" x14ac:dyDescent="0.3">
      <c r="A1928" s="225" t="s">
        <v>435</v>
      </c>
      <c r="B1928" s="149" t="s">
        <v>2632</v>
      </c>
      <c r="C1928" s="120" t="s">
        <v>436</v>
      </c>
      <c r="D1928" s="167">
        <v>2019</v>
      </c>
      <c r="E1928" s="323">
        <v>838.4</v>
      </c>
      <c r="F1928" s="323">
        <v>838.4</v>
      </c>
      <c r="G1928" s="323">
        <v>838.4</v>
      </c>
      <c r="H1928" s="323">
        <v>780</v>
      </c>
      <c r="I1928" s="323">
        <v>58.4</v>
      </c>
      <c r="J1928" s="323">
        <v>0</v>
      </c>
      <c r="K1928" s="323">
        <v>470.6</v>
      </c>
      <c r="L1928" s="323">
        <v>470.6</v>
      </c>
      <c r="M1928" s="167">
        <v>100</v>
      </c>
      <c r="N1928" s="167">
        <v>100</v>
      </c>
      <c r="O1928" s="236" t="s">
        <v>2467</v>
      </c>
    </row>
    <row r="1929" spans="1:15" s="216" customFormat="1" ht="60" x14ac:dyDescent="0.25">
      <c r="A1929" s="359" t="s">
        <v>437</v>
      </c>
      <c r="B1929" s="362" t="s">
        <v>438</v>
      </c>
      <c r="C1929" s="16" t="s">
        <v>439</v>
      </c>
      <c r="D1929" s="141">
        <v>2019</v>
      </c>
      <c r="E1929" s="313">
        <v>195.7</v>
      </c>
      <c r="F1929" s="313"/>
      <c r="G1929" s="313">
        <v>195.7</v>
      </c>
      <c r="H1929" s="313">
        <v>190</v>
      </c>
      <c r="I1929" s="313">
        <v>5.7</v>
      </c>
      <c r="J1929" s="313"/>
      <c r="K1929" s="313">
        <v>5.7</v>
      </c>
      <c r="L1929" s="313">
        <v>195.7</v>
      </c>
      <c r="M1929" s="89">
        <v>100</v>
      </c>
      <c r="N1929" s="89">
        <v>100</v>
      </c>
      <c r="O1929" s="226" t="s">
        <v>440</v>
      </c>
    </row>
    <row r="1930" spans="1:15" s="216" customFormat="1" ht="120" x14ac:dyDescent="0.25">
      <c r="A1930" s="360"/>
      <c r="B1930" s="363"/>
      <c r="C1930" s="13" t="s">
        <v>441</v>
      </c>
      <c r="D1930" s="131">
        <v>2019</v>
      </c>
      <c r="E1930" s="306"/>
      <c r="F1930" s="306"/>
      <c r="G1930" s="306">
        <v>1545</v>
      </c>
      <c r="H1930" s="306">
        <v>1500</v>
      </c>
      <c r="I1930" s="306">
        <v>45</v>
      </c>
      <c r="J1930" s="306"/>
      <c r="K1930" s="306">
        <v>0</v>
      </c>
      <c r="L1930" s="306">
        <v>0</v>
      </c>
      <c r="M1930" s="85">
        <v>0</v>
      </c>
      <c r="N1930" s="85">
        <v>0</v>
      </c>
      <c r="O1930" s="229" t="s">
        <v>442</v>
      </c>
    </row>
    <row r="1931" spans="1:15" s="216" customFormat="1" ht="135" x14ac:dyDescent="0.25">
      <c r="A1931" s="360"/>
      <c r="B1931" s="363"/>
      <c r="C1931" s="13" t="s">
        <v>443</v>
      </c>
      <c r="D1931" s="131">
        <v>2019</v>
      </c>
      <c r="E1931" s="306">
        <v>515</v>
      </c>
      <c r="F1931" s="306"/>
      <c r="G1931" s="306">
        <v>515</v>
      </c>
      <c r="H1931" s="306">
        <v>500</v>
      </c>
      <c r="I1931" s="306">
        <v>15</v>
      </c>
      <c r="J1931" s="306"/>
      <c r="K1931" s="306">
        <v>15</v>
      </c>
      <c r="L1931" s="306">
        <v>515</v>
      </c>
      <c r="M1931" s="85">
        <v>100</v>
      </c>
      <c r="N1931" s="85">
        <v>100</v>
      </c>
      <c r="O1931" s="263" t="s">
        <v>444</v>
      </c>
    </row>
    <row r="1932" spans="1:15" s="216" customFormat="1" ht="90" x14ac:dyDescent="0.25">
      <c r="A1932" s="360"/>
      <c r="B1932" s="363"/>
      <c r="C1932" s="13" t="s">
        <v>445</v>
      </c>
      <c r="D1932" s="131">
        <v>2019</v>
      </c>
      <c r="E1932" s="306"/>
      <c r="F1932" s="306"/>
      <c r="G1932" s="306">
        <v>309</v>
      </c>
      <c r="H1932" s="306">
        <v>300</v>
      </c>
      <c r="I1932" s="306">
        <v>9</v>
      </c>
      <c r="J1932" s="306"/>
      <c r="K1932" s="306">
        <v>0</v>
      </c>
      <c r="L1932" s="306"/>
      <c r="M1932" s="85"/>
      <c r="N1932" s="85">
        <v>0</v>
      </c>
      <c r="O1932" s="229" t="s">
        <v>446</v>
      </c>
    </row>
    <row r="1933" spans="1:15" s="216" customFormat="1" ht="60" x14ac:dyDescent="0.25">
      <c r="A1933" s="360"/>
      <c r="B1933" s="363"/>
      <c r="C1933" s="13" t="s">
        <v>447</v>
      </c>
      <c r="D1933" s="131">
        <v>2019</v>
      </c>
      <c r="E1933" s="306">
        <v>1049.2629999999999</v>
      </c>
      <c r="F1933" s="306"/>
      <c r="G1933" s="306">
        <v>1076.3499999999999</v>
      </c>
      <c r="H1933" s="306">
        <v>1045</v>
      </c>
      <c r="I1933" s="306">
        <v>31.35</v>
      </c>
      <c r="J1933" s="306"/>
      <c r="K1933" s="306">
        <v>9.1453400000000009</v>
      </c>
      <c r="L1933" s="306">
        <v>313.98955000000001</v>
      </c>
      <c r="M1933" s="85">
        <v>29</v>
      </c>
      <c r="N1933" s="85">
        <v>29</v>
      </c>
      <c r="O1933" s="267" t="s">
        <v>448</v>
      </c>
    </row>
    <row r="1934" spans="1:15" s="216" customFormat="1" ht="180" x14ac:dyDescent="0.25">
      <c r="A1934" s="360"/>
      <c r="B1934" s="363" t="s">
        <v>2632</v>
      </c>
      <c r="C1934" s="13" t="s">
        <v>449</v>
      </c>
      <c r="D1934" s="131" t="s">
        <v>2452</v>
      </c>
      <c r="E1934" s="306">
        <v>412.06808000000001</v>
      </c>
      <c r="F1934" s="306">
        <v>336.42346000000003</v>
      </c>
      <c r="G1934" s="306">
        <v>336.42346000000003</v>
      </c>
      <c r="H1934" s="306">
        <v>326.62472000000002</v>
      </c>
      <c r="I1934" s="306">
        <v>9.7987400000000004</v>
      </c>
      <c r="J1934" s="306"/>
      <c r="K1934" s="306">
        <v>412.06808000000001</v>
      </c>
      <c r="L1934" s="306">
        <v>412.06808000000001</v>
      </c>
      <c r="M1934" s="85">
        <v>100</v>
      </c>
      <c r="N1934" s="85">
        <v>100</v>
      </c>
      <c r="O1934" s="263" t="s">
        <v>450</v>
      </c>
    </row>
    <row r="1935" spans="1:15" s="216" customFormat="1" ht="90" x14ac:dyDescent="0.25">
      <c r="A1935" s="360"/>
      <c r="B1935" s="363"/>
      <c r="C1935" s="13" t="s">
        <v>451</v>
      </c>
      <c r="D1935" s="131" t="s">
        <v>2452</v>
      </c>
      <c r="E1935" s="306">
        <v>198.90529000000001</v>
      </c>
      <c r="F1935" s="306">
        <v>70.801929999999999</v>
      </c>
      <c r="G1935" s="306">
        <v>70.801929999999999</v>
      </c>
      <c r="H1935" s="306">
        <v>68.739739999999998</v>
      </c>
      <c r="I1935" s="306">
        <v>2.0621900000000002</v>
      </c>
      <c r="J1935" s="306"/>
      <c r="K1935" s="306">
        <v>198.90529000000001</v>
      </c>
      <c r="L1935" s="306">
        <v>198.90529000000001</v>
      </c>
      <c r="M1935" s="85">
        <v>100</v>
      </c>
      <c r="N1935" s="85">
        <v>100</v>
      </c>
      <c r="O1935" s="263" t="s">
        <v>452</v>
      </c>
    </row>
    <row r="1936" spans="1:15" s="216" customFormat="1" ht="135" x14ac:dyDescent="0.25">
      <c r="A1936" s="360"/>
      <c r="B1936" s="363"/>
      <c r="C1936" s="13" t="s">
        <v>453</v>
      </c>
      <c r="D1936" s="131" t="s">
        <v>2452</v>
      </c>
      <c r="E1936" s="306">
        <v>1030</v>
      </c>
      <c r="F1936" s="306">
        <v>1030</v>
      </c>
      <c r="G1936" s="306">
        <v>1030</v>
      </c>
      <c r="H1936" s="306">
        <v>1000</v>
      </c>
      <c r="I1936" s="306">
        <v>30</v>
      </c>
      <c r="J1936" s="306"/>
      <c r="K1936" s="306">
        <v>0</v>
      </c>
      <c r="L1936" s="306">
        <v>0</v>
      </c>
      <c r="M1936" s="85">
        <v>0</v>
      </c>
      <c r="N1936" s="85">
        <v>0</v>
      </c>
      <c r="O1936" s="263" t="s">
        <v>454</v>
      </c>
    </row>
    <row r="1937" spans="1:15" s="216" customFormat="1" ht="180" x14ac:dyDescent="0.25">
      <c r="A1937" s="360"/>
      <c r="B1937" s="363"/>
      <c r="C1937" s="13" t="s">
        <v>455</v>
      </c>
      <c r="D1937" s="131" t="s">
        <v>2452</v>
      </c>
      <c r="E1937" s="306">
        <v>86.52</v>
      </c>
      <c r="F1937" s="306">
        <v>86.52</v>
      </c>
      <c r="G1937" s="306">
        <v>86.52</v>
      </c>
      <c r="H1937" s="306">
        <v>84</v>
      </c>
      <c r="I1937" s="306">
        <v>2.52</v>
      </c>
      <c r="J1937" s="306"/>
      <c r="K1937" s="306">
        <v>2.52</v>
      </c>
      <c r="L1937" s="306">
        <v>86.52</v>
      </c>
      <c r="M1937" s="85">
        <v>100</v>
      </c>
      <c r="N1937" s="85">
        <v>100</v>
      </c>
      <c r="O1937" s="263" t="s">
        <v>456</v>
      </c>
    </row>
    <row r="1938" spans="1:15" s="216" customFormat="1" ht="105" x14ac:dyDescent="0.25">
      <c r="A1938" s="360"/>
      <c r="B1938" s="363"/>
      <c r="C1938" s="13" t="s">
        <v>457</v>
      </c>
      <c r="D1938" s="131" t="s">
        <v>2452</v>
      </c>
      <c r="E1938" s="306">
        <v>149.35</v>
      </c>
      <c r="F1938" s="306">
        <v>149.35</v>
      </c>
      <c r="G1938" s="306">
        <v>149.35</v>
      </c>
      <c r="H1938" s="306">
        <v>145</v>
      </c>
      <c r="I1938" s="306">
        <v>4.3499999999999996</v>
      </c>
      <c r="J1938" s="306"/>
      <c r="K1938" s="306">
        <v>149.35</v>
      </c>
      <c r="L1938" s="306">
        <v>149.35</v>
      </c>
      <c r="M1938" s="85">
        <v>100</v>
      </c>
      <c r="N1938" s="85">
        <v>100</v>
      </c>
      <c r="O1938" s="263" t="s">
        <v>458</v>
      </c>
    </row>
    <row r="1939" spans="1:15" s="216" customFormat="1" ht="105" x14ac:dyDescent="0.25">
      <c r="A1939" s="360"/>
      <c r="B1939" s="363"/>
      <c r="C1939" s="13" t="s">
        <v>459</v>
      </c>
      <c r="D1939" s="131" t="s">
        <v>2452</v>
      </c>
      <c r="E1939" s="306">
        <v>150.38</v>
      </c>
      <c r="F1939" s="306">
        <v>150.38</v>
      </c>
      <c r="G1939" s="306">
        <v>150.38</v>
      </c>
      <c r="H1939" s="306">
        <v>146</v>
      </c>
      <c r="I1939" s="306">
        <v>4.38</v>
      </c>
      <c r="J1939" s="306"/>
      <c r="K1939" s="306">
        <v>4.38</v>
      </c>
      <c r="L1939" s="306">
        <v>150.38</v>
      </c>
      <c r="M1939" s="85">
        <v>100</v>
      </c>
      <c r="N1939" s="85">
        <v>100</v>
      </c>
      <c r="O1939" s="263" t="s">
        <v>460</v>
      </c>
    </row>
    <row r="1940" spans="1:15" s="216" customFormat="1" ht="105" x14ac:dyDescent="0.25">
      <c r="A1940" s="360"/>
      <c r="B1940" s="363"/>
      <c r="C1940" s="13" t="s">
        <v>461</v>
      </c>
      <c r="D1940" s="131" t="s">
        <v>2452</v>
      </c>
      <c r="E1940" s="306">
        <v>150.38</v>
      </c>
      <c r="F1940" s="306">
        <v>150.38</v>
      </c>
      <c r="G1940" s="306">
        <v>150.38</v>
      </c>
      <c r="H1940" s="306">
        <v>146</v>
      </c>
      <c r="I1940" s="306">
        <v>4.38</v>
      </c>
      <c r="J1940" s="306"/>
      <c r="K1940" s="306">
        <v>4.38</v>
      </c>
      <c r="L1940" s="306">
        <v>150.38</v>
      </c>
      <c r="M1940" s="85">
        <v>100</v>
      </c>
      <c r="N1940" s="85">
        <v>100</v>
      </c>
      <c r="O1940" s="263" t="s">
        <v>460</v>
      </c>
    </row>
    <row r="1941" spans="1:15" s="216" customFormat="1" ht="105" x14ac:dyDescent="0.25">
      <c r="A1941" s="360"/>
      <c r="B1941" s="363"/>
      <c r="C1941" s="13" t="s">
        <v>462</v>
      </c>
      <c r="D1941" s="131" t="s">
        <v>2452</v>
      </c>
      <c r="E1941" s="306">
        <v>150.38</v>
      </c>
      <c r="F1941" s="306">
        <v>150.38</v>
      </c>
      <c r="G1941" s="306">
        <v>150.38</v>
      </c>
      <c r="H1941" s="306">
        <v>146</v>
      </c>
      <c r="I1941" s="306">
        <v>4.38</v>
      </c>
      <c r="J1941" s="306"/>
      <c r="K1941" s="306">
        <v>150.38</v>
      </c>
      <c r="L1941" s="306">
        <v>150.38</v>
      </c>
      <c r="M1941" s="85">
        <v>100</v>
      </c>
      <c r="N1941" s="85">
        <v>100</v>
      </c>
      <c r="O1941" s="263" t="s">
        <v>458</v>
      </c>
    </row>
    <row r="1942" spans="1:15" s="216" customFormat="1" ht="135" x14ac:dyDescent="0.25">
      <c r="A1942" s="360"/>
      <c r="B1942" s="363"/>
      <c r="C1942" s="13" t="s">
        <v>463</v>
      </c>
      <c r="D1942" s="131" t="s">
        <v>2452</v>
      </c>
      <c r="E1942" s="306">
        <v>215.27</v>
      </c>
      <c r="F1942" s="306">
        <v>215.27</v>
      </c>
      <c r="G1942" s="306">
        <v>215.27</v>
      </c>
      <c r="H1942" s="306">
        <v>209</v>
      </c>
      <c r="I1942" s="306">
        <v>6.27</v>
      </c>
      <c r="J1942" s="306"/>
      <c r="K1942" s="306">
        <v>0</v>
      </c>
      <c r="L1942" s="306">
        <v>0</v>
      </c>
      <c r="M1942" s="85">
        <v>0</v>
      </c>
      <c r="N1942" s="85">
        <v>0</v>
      </c>
      <c r="O1942" s="263" t="s">
        <v>464</v>
      </c>
    </row>
    <row r="1943" spans="1:15" s="216" customFormat="1" ht="105" x14ac:dyDescent="0.25">
      <c r="A1943" s="360"/>
      <c r="B1943" s="363"/>
      <c r="C1943" s="13" t="s">
        <v>465</v>
      </c>
      <c r="D1943" s="131" t="s">
        <v>2452</v>
      </c>
      <c r="E1943" s="306">
        <v>128.75</v>
      </c>
      <c r="F1943" s="306">
        <v>128.75</v>
      </c>
      <c r="G1943" s="306">
        <v>128.75</v>
      </c>
      <c r="H1943" s="306">
        <v>125</v>
      </c>
      <c r="I1943" s="306">
        <v>3.75</v>
      </c>
      <c r="J1943" s="306"/>
      <c r="K1943" s="306">
        <v>0</v>
      </c>
      <c r="L1943" s="306">
        <v>0</v>
      </c>
      <c r="M1943" s="85">
        <v>100</v>
      </c>
      <c r="N1943" s="85">
        <v>100</v>
      </c>
      <c r="O1943" s="263" t="s">
        <v>466</v>
      </c>
    </row>
    <row r="1944" spans="1:15" s="216" customFormat="1" ht="105" x14ac:dyDescent="0.25">
      <c r="A1944" s="360"/>
      <c r="B1944" s="363"/>
      <c r="C1944" s="13" t="s">
        <v>467</v>
      </c>
      <c r="D1944" s="131" t="s">
        <v>2452</v>
      </c>
      <c r="E1944" s="306">
        <v>150.38</v>
      </c>
      <c r="F1944" s="306">
        <v>150.38</v>
      </c>
      <c r="G1944" s="306">
        <v>150.38</v>
      </c>
      <c r="H1944" s="306">
        <v>146</v>
      </c>
      <c r="I1944" s="306">
        <v>4.38</v>
      </c>
      <c r="J1944" s="306"/>
      <c r="K1944" s="306">
        <v>0</v>
      </c>
      <c r="L1944" s="306">
        <v>146</v>
      </c>
      <c r="M1944" s="85">
        <v>100</v>
      </c>
      <c r="N1944" s="85">
        <v>100</v>
      </c>
      <c r="O1944" s="263" t="s">
        <v>468</v>
      </c>
    </row>
    <row r="1945" spans="1:15" s="216" customFormat="1" ht="90" x14ac:dyDescent="0.25">
      <c r="A1945" s="360"/>
      <c r="B1945" s="363"/>
      <c r="C1945" s="13" t="s">
        <v>469</v>
      </c>
      <c r="D1945" s="131" t="s">
        <v>2452</v>
      </c>
      <c r="E1945" s="306">
        <v>64.89</v>
      </c>
      <c r="F1945" s="306">
        <v>64.89</v>
      </c>
      <c r="G1945" s="306">
        <v>64.89</v>
      </c>
      <c r="H1945" s="306">
        <v>63</v>
      </c>
      <c r="I1945" s="306">
        <v>1.89</v>
      </c>
      <c r="J1945" s="306"/>
      <c r="K1945" s="306">
        <v>64.89</v>
      </c>
      <c r="L1945" s="306">
        <v>64.89</v>
      </c>
      <c r="M1945" s="85">
        <v>100</v>
      </c>
      <c r="N1945" s="85">
        <v>100</v>
      </c>
      <c r="O1945" s="263" t="s">
        <v>470</v>
      </c>
    </row>
    <row r="1946" spans="1:15" s="216" customFormat="1" ht="75" x14ac:dyDescent="0.25">
      <c r="A1946" s="360"/>
      <c r="B1946" s="363"/>
      <c r="C1946" s="13" t="s">
        <v>471</v>
      </c>
      <c r="D1946" s="131" t="s">
        <v>2452</v>
      </c>
      <c r="E1946" s="306">
        <v>64.89</v>
      </c>
      <c r="F1946" s="306">
        <v>64.89</v>
      </c>
      <c r="G1946" s="306">
        <v>64.89</v>
      </c>
      <c r="H1946" s="306">
        <v>63</v>
      </c>
      <c r="I1946" s="306">
        <v>1.89</v>
      </c>
      <c r="J1946" s="306"/>
      <c r="K1946" s="306">
        <v>64.89</v>
      </c>
      <c r="L1946" s="306">
        <v>64.89</v>
      </c>
      <c r="M1946" s="85">
        <v>100</v>
      </c>
      <c r="N1946" s="85">
        <v>100</v>
      </c>
      <c r="O1946" s="263" t="s">
        <v>472</v>
      </c>
    </row>
    <row r="1947" spans="1:15" s="216" customFormat="1" ht="75" x14ac:dyDescent="0.25">
      <c r="A1947" s="360"/>
      <c r="B1947" s="363"/>
      <c r="C1947" s="13" t="s">
        <v>473</v>
      </c>
      <c r="D1947" s="131" t="s">
        <v>2452</v>
      </c>
      <c r="E1947" s="306">
        <v>53.56</v>
      </c>
      <c r="F1947" s="306">
        <v>53.56</v>
      </c>
      <c r="G1947" s="306">
        <v>53.56</v>
      </c>
      <c r="H1947" s="306">
        <v>52</v>
      </c>
      <c r="I1947" s="306">
        <v>1.56</v>
      </c>
      <c r="J1947" s="306"/>
      <c r="K1947" s="306">
        <v>53.56</v>
      </c>
      <c r="L1947" s="306">
        <v>53.56</v>
      </c>
      <c r="M1947" s="85">
        <v>100</v>
      </c>
      <c r="N1947" s="85">
        <v>100</v>
      </c>
      <c r="O1947" s="263" t="s">
        <v>474</v>
      </c>
    </row>
    <row r="1948" spans="1:15" s="216" customFormat="1" ht="90" x14ac:dyDescent="0.25">
      <c r="A1948" s="360"/>
      <c r="B1948" s="363"/>
      <c r="C1948" s="13" t="s">
        <v>475</v>
      </c>
      <c r="D1948" s="131" t="s">
        <v>2452</v>
      </c>
      <c r="E1948" s="306">
        <v>53.56</v>
      </c>
      <c r="F1948" s="306">
        <v>53.56</v>
      </c>
      <c r="G1948" s="306">
        <v>53.56</v>
      </c>
      <c r="H1948" s="306">
        <v>52</v>
      </c>
      <c r="I1948" s="306">
        <v>1.56</v>
      </c>
      <c r="J1948" s="306"/>
      <c r="K1948" s="306">
        <v>53.56</v>
      </c>
      <c r="L1948" s="306">
        <v>53.56</v>
      </c>
      <c r="M1948" s="85">
        <v>100</v>
      </c>
      <c r="N1948" s="85">
        <v>100</v>
      </c>
      <c r="O1948" s="263" t="s">
        <v>476</v>
      </c>
    </row>
    <row r="1949" spans="1:15" s="216" customFormat="1" ht="75" x14ac:dyDescent="0.25">
      <c r="A1949" s="360"/>
      <c r="B1949" s="363"/>
      <c r="C1949" s="13" t="s">
        <v>477</v>
      </c>
      <c r="D1949" s="131" t="s">
        <v>2452</v>
      </c>
      <c r="E1949" s="306">
        <v>64.89</v>
      </c>
      <c r="F1949" s="306">
        <v>64.89</v>
      </c>
      <c r="G1949" s="306">
        <v>64.89</v>
      </c>
      <c r="H1949" s="306">
        <v>63</v>
      </c>
      <c r="I1949" s="306">
        <v>1.89</v>
      </c>
      <c r="J1949" s="306"/>
      <c r="K1949" s="306">
        <v>0</v>
      </c>
      <c r="L1949" s="306">
        <v>0</v>
      </c>
      <c r="M1949" s="85">
        <v>100</v>
      </c>
      <c r="N1949" s="85">
        <v>100</v>
      </c>
      <c r="O1949" s="263" t="s">
        <v>446</v>
      </c>
    </row>
    <row r="1950" spans="1:15" s="216" customFormat="1" ht="75" x14ac:dyDescent="0.25">
      <c r="A1950" s="360"/>
      <c r="B1950" s="363"/>
      <c r="C1950" s="13" t="s">
        <v>478</v>
      </c>
      <c r="D1950" s="131" t="s">
        <v>2452</v>
      </c>
      <c r="E1950" s="306">
        <v>64.89</v>
      </c>
      <c r="F1950" s="306">
        <v>64.89</v>
      </c>
      <c r="G1950" s="306">
        <v>64.89</v>
      </c>
      <c r="H1950" s="306">
        <v>63</v>
      </c>
      <c r="I1950" s="306">
        <v>1.89</v>
      </c>
      <c r="J1950" s="306"/>
      <c r="K1950" s="306">
        <v>64.89</v>
      </c>
      <c r="L1950" s="306">
        <v>64.89</v>
      </c>
      <c r="M1950" s="85">
        <v>100</v>
      </c>
      <c r="N1950" s="85">
        <v>100</v>
      </c>
      <c r="O1950" s="263" t="s">
        <v>479</v>
      </c>
    </row>
    <row r="1951" spans="1:15" s="216" customFormat="1" ht="135" x14ac:dyDescent="0.25">
      <c r="A1951" s="360"/>
      <c r="B1951" s="363"/>
      <c r="C1951" s="13" t="s">
        <v>480</v>
      </c>
      <c r="D1951" s="131" t="s">
        <v>2452</v>
      </c>
      <c r="E1951" s="306">
        <v>351.97571999999997</v>
      </c>
      <c r="F1951" s="306">
        <v>351.97571999999997</v>
      </c>
      <c r="G1951" s="306">
        <v>351.97571999999997</v>
      </c>
      <c r="H1951" s="306">
        <v>341.72399999999999</v>
      </c>
      <c r="I1951" s="306">
        <v>10.251720000000001</v>
      </c>
      <c r="J1951" s="306"/>
      <c r="K1951" s="306">
        <v>351.97571999999997</v>
      </c>
      <c r="L1951" s="306">
        <v>351.97571999999997</v>
      </c>
      <c r="M1951" s="85"/>
      <c r="N1951" s="85">
        <v>100</v>
      </c>
      <c r="O1951" s="263" t="s">
        <v>481</v>
      </c>
    </row>
    <row r="1952" spans="1:15" s="216" customFormat="1" ht="135" x14ac:dyDescent="0.25">
      <c r="A1952" s="360"/>
      <c r="B1952" s="363"/>
      <c r="C1952" s="13" t="s">
        <v>482</v>
      </c>
      <c r="D1952" s="131" t="s">
        <v>2452</v>
      </c>
      <c r="E1952" s="306">
        <v>5501.9757200000004</v>
      </c>
      <c r="F1952" s="306">
        <v>5501.9757200000004</v>
      </c>
      <c r="G1952" s="306">
        <v>5501.9757200000004</v>
      </c>
      <c r="H1952" s="306">
        <v>5341.7240000000002</v>
      </c>
      <c r="I1952" s="306">
        <v>160.25172000000001</v>
      </c>
      <c r="J1952" s="306"/>
      <c r="K1952" s="306">
        <v>5501.9755700000005</v>
      </c>
      <c r="L1952" s="306">
        <v>5501.9755700000005</v>
      </c>
      <c r="M1952" s="85"/>
      <c r="N1952" s="85">
        <v>100</v>
      </c>
      <c r="O1952" s="229" t="s">
        <v>481</v>
      </c>
    </row>
    <row r="1953" spans="1:15" s="216" customFormat="1" ht="105" x14ac:dyDescent="0.25">
      <c r="A1953" s="360"/>
      <c r="B1953" s="363"/>
      <c r="C1953" s="13" t="s">
        <v>483</v>
      </c>
      <c r="D1953" s="131" t="s">
        <v>1434</v>
      </c>
      <c r="E1953" s="306">
        <v>137883.49799999999</v>
      </c>
      <c r="F1953" s="306">
        <v>55004.095000000001</v>
      </c>
      <c r="G1953" s="306">
        <v>16412.425919999998</v>
      </c>
      <c r="H1953" s="306">
        <v>15934.3941</v>
      </c>
      <c r="I1953" s="306">
        <v>478.03181999999998</v>
      </c>
      <c r="J1953" s="306"/>
      <c r="K1953" s="306">
        <v>37611.480009999999</v>
      </c>
      <c r="L1953" s="306">
        <v>37611.480009999999</v>
      </c>
      <c r="M1953" s="85">
        <v>100</v>
      </c>
      <c r="N1953" s="85">
        <v>100</v>
      </c>
      <c r="O1953" s="229" t="s">
        <v>484</v>
      </c>
    </row>
    <row r="1954" spans="1:15" s="216" customFormat="1" ht="180" x14ac:dyDescent="0.25">
      <c r="A1954" s="360"/>
      <c r="B1954" s="363"/>
      <c r="C1954" s="13" t="s">
        <v>485</v>
      </c>
      <c r="D1954" s="131" t="s">
        <v>2452</v>
      </c>
      <c r="E1954" s="306">
        <v>5971.3329999999996</v>
      </c>
      <c r="F1954" s="306">
        <v>4120</v>
      </c>
      <c r="G1954" s="306">
        <v>4120</v>
      </c>
      <c r="H1954" s="306">
        <v>4000</v>
      </c>
      <c r="I1954" s="306">
        <v>120</v>
      </c>
      <c r="J1954" s="306"/>
      <c r="K1954" s="306">
        <v>1635.3635900000002</v>
      </c>
      <c r="L1954" s="306">
        <v>2422.94002</v>
      </c>
      <c r="M1954" s="85">
        <v>60</v>
      </c>
      <c r="N1954" s="85">
        <v>60</v>
      </c>
      <c r="O1954" s="267" t="s">
        <v>486</v>
      </c>
    </row>
    <row r="1955" spans="1:15" s="216" customFormat="1" ht="60" x14ac:dyDescent="0.25">
      <c r="A1955" s="360"/>
      <c r="B1955" s="363"/>
      <c r="C1955" s="13" t="s">
        <v>487</v>
      </c>
      <c r="D1955" s="131" t="s">
        <v>2452</v>
      </c>
      <c r="E1955" s="306">
        <v>496.03800000000001</v>
      </c>
      <c r="F1955" s="306">
        <v>473.8</v>
      </c>
      <c r="G1955" s="306">
        <v>473.8</v>
      </c>
      <c r="H1955" s="306">
        <v>460</v>
      </c>
      <c r="I1955" s="306">
        <v>13.8</v>
      </c>
      <c r="J1955" s="306"/>
      <c r="K1955" s="306">
        <v>275.59001999999998</v>
      </c>
      <c r="L1955" s="306">
        <v>321.03525999999999</v>
      </c>
      <c r="M1955" s="85">
        <v>55</v>
      </c>
      <c r="N1955" s="85">
        <v>55</v>
      </c>
      <c r="O1955" s="267" t="s">
        <v>488</v>
      </c>
    </row>
    <row r="1956" spans="1:15" s="216" customFormat="1" ht="90" x14ac:dyDescent="0.25">
      <c r="A1956" s="360"/>
      <c r="B1956" s="363"/>
      <c r="C1956" s="13" t="s">
        <v>489</v>
      </c>
      <c r="D1956" s="131" t="s">
        <v>2452</v>
      </c>
      <c r="E1956" s="306">
        <v>5615.8310000000001</v>
      </c>
      <c r="F1956" s="306">
        <f>4638.84705+0.1</f>
        <v>4638.9470500000007</v>
      </c>
      <c r="G1956" s="306">
        <v>2317.5576799999999</v>
      </c>
      <c r="H1956" s="306">
        <v>2250.056</v>
      </c>
      <c r="I1956" s="306">
        <v>67.501679999999993</v>
      </c>
      <c r="J1956" s="306"/>
      <c r="K1956" s="306">
        <v>1662.7930999999999</v>
      </c>
      <c r="L1956" s="306">
        <v>1662.7930999999999</v>
      </c>
      <c r="M1956" s="85">
        <v>37.5</v>
      </c>
      <c r="N1956" s="85">
        <v>37.5</v>
      </c>
      <c r="O1956" s="267" t="s">
        <v>490</v>
      </c>
    </row>
    <row r="1957" spans="1:15" s="216" customFormat="1" ht="75" x14ac:dyDescent="0.25">
      <c r="A1957" s="360"/>
      <c r="B1957" s="363"/>
      <c r="C1957" s="13" t="s">
        <v>491</v>
      </c>
      <c r="D1957" s="131" t="s">
        <v>2452</v>
      </c>
      <c r="E1957" s="306">
        <v>1193.2439999999999</v>
      </c>
      <c r="F1957" s="306">
        <v>1050.5999999999999</v>
      </c>
      <c r="G1957" s="306">
        <v>1050.5999999999999</v>
      </c>
      <c r="H1957" s="306">
        <v>1020</v>
      </c>
      <c r="I1957" s="306">
        <v>30.6</v>
      </c>
      <c r="J1957" s="306"/>
      <c r="K1957" s="306">
        <v>195.28113999999999</v>
      </c>
      <c r="L1957" s="306">
        <v>311.20398</v>
      </c>
      <c r="M1957" s="85">
        <v>29.8</v>
      </c>
      <c r="N1957" s="85">
        <v>29.8</v>
      </c>
      <c r="O1957" s="267" t="s">
        <v>492</v>
      </c>
    </row>
    <row r="1958" spans="1:15" s="216" customFormat="1" ht="105" x14ac:dyDescent="0.25">
      <c r="A1958" s="360"/>
      <c r="B1958" s="363"/>
      <c r="C1958" s="13" t="s">
        <v>493</v>
      </c>
      <c r="D1958" s="131" t="s">
        <v>2452</v>
      </c>
      <c r="E1958" s="306">
        <v>2421.0219999999999</v>
      </c>
      <c r="F1958" s="306">
        <v>1661.5206000000001</v>
      </c>
      <c r="G1958" s="306">
        <v>1609.5786000000001</v>
      </c>
      <c r="H1958" s="306">
        <v>1562.69767</v>
      </c>
      <c r="I1958" s="306">
        <v>46.880929999999999</v>
      </c>
      <c r="J1958" s="306"/>
      <c r="K1958" s="306">
        <v>870.39239999999995</v>
      </c>
      <c r="L1958" s="306">
        <v>870.39239999999995</v>
      </c>
      <c r="M1958" s="85">
        <v>50</v>
      </c>
      <c r="N1958" s="85">
        <v>50</v>
      </c>
      <c r="O1958" s="229" t="s">
        <v>494</v>
      </c>
    </row>
    <row r="1959" spans="1:15" s="216" customFormat="1" ht="135" x14ac:dyDescent="0.25">
      <c r="A1959" s="360"/>
      <c r="B1959" s="363"/>
      <c r="C1959" s="13" t="s">
        <v>495</v>
      </c>
      <c r="D1959" s="131" t="s">
        <v>2452</v>
      </c>
      <c r="E1959" s="306">
        <v>3225.7510000000002</v>
      </c>
      <c r="F1959" s="306">
        <v>2218.5124099999998</v>
      </c>
      <c r="G1959" s="306">
        <v>2084.8884899999998</v>
      </c>
      <c r="H1959" s="306">
        <v>2024.1635799999999</v>
      </c>
      <c r="I1959" s="306">
        <v>60.724910000000001</v>
      </c>
      <c r="J1959" s="306"/>
      <c r="K1959" s="306">
        <v>1652.46659</v>
      </c>
      <c r="L1959" s="306">
        <v>1652.46659</v>
      </c>
      <c r="M1959" s="85">
        <v>72</v>
      </c>
      <c r="N1959" s="85">
        <v>72</v>
      </c>
      <c r="O1959" s="229" t="s">
        <v>496</v>
      </c>
    </row>
    <row r="1960" spans="1:15" s="216" customFormat="1" ht="90" x14ac:dyDescent="0.25">
      <c r="A1960" s="360"/>
      <c r="B1960" s="363"/>
      <c r="C1960" s="13" t="s">
        <v>497</v>
      </c>
      <c r="D1960" s="131">
        <v>2018</v>
      </c>
      <c r="E1960" s="306">
        <f>944.37956+1939.6</f>
        <v>2883.9795599999998</v>
      </c>
      <c r="F1960" s="306">
        <v>6.7</v>
      </c>
      <c r="G1960" s="306">
        <v>1946.2899299999999</v>
      </c>
      <c r="H1960" s="306">
        <v>1889.60187</v>
      </c>
      <c r="I1960" s="306">
        <v>56.68806</v>
      </c>
      <c r="J1960" s="306"/>
      <c r="K1960" s="306">
        <v>944.37955999999997</v>
      </c>
      <c r="L1960" s="306">
        <v>944.37955999999997</v>
      </c>
      <c r="M1960" s="85">
        <v>100</v>
      </c>
      <c r="N1960" s="85">
        <v>100</v>
      </c>
      <c r="O1960" s="229" t="s">
        <v>498</v>
      </c>
    </row>
    <row r="1961" spans="1:15" s="216" customFormat="1" ht="90" x14ac:dyDescent="0.25">
      <c r="A1961" s="360"/>
      <c r="B1961" s="363"/>
      <c r="C1961" s="13" t="s">
        <v>2715</v>
      </c>
      <c r="D1961" s="131" t="s">
        <v>2452</v>
      </c>
      <c r="E1961" s="306">
        <v>309.83600000000001</v>
      </c>
      <c r="F1961" s="306">
        <v>298.28368</v>
      </c>
      <c r="G1961" s="306">
        <v>297.44767999999999</v>
      </c>
      <c r="H1961" s="306">
        <v>288.78415999999999</v>
      </c>
      <c r="I1961" s="306">
        <v>8.6635200000000001</v>
      </c>
      <c r="J1961" s="306"/>
      <c r="K1961" s="306">
        <v>11.55232</v>
      </c>
      <c r="L1961" s="306">
        <v>11.55232</v>
      </c>
      <c r="M1961" s="85">
        <v>70</v>
      </c>
      <c r="N1961" s="85">
        <v>70</v>
      </c>
      <c r="O1961" s="229" t="s">
        <v>499</v>
      </c>
    </row>
    <row r="1962" spans="1:15" s="216" customFormat="1" ht="90" x14ac:dyDescent="0.25">
      <c r="A1962" s="360"/>
      <c r="B1962" s="363"/>
      <c r="C1962" s="13" t="s">
        <v>2716</v>
      </c>
      <c r="D1962" s="131" t="s">
        <v>2452</v>
      </c>
      <c r="E1962" s="306">
        <v>303.39400000000001</v>
      </c>
      <c r="F1962" s="306">
        <v>291.84168</v>
      </c>
      <c r="G1962" s="306">
        <v>297.44767999999999</v>
      </c>
      <c r="H1962" s="306">
        <v>288.78415999999999</v>
      </c>
      <c r="I1962" s="306">
        <v>8.6635200000000001</v>
      </c>
      <c r="J1962" s="306"/>
      <c r="K1962" s="306">
        <v>11.55232</v>
      </c>
      <c r="L1962" s="306">
        <v>11.55232</v>
      </c>
      <c r="M1962" s="85">
        <v>70</v>
      </c>
      <c r="N1962" s="85">
        <v>70</v>
      </c>
      <c r="O1962" s="229" t="s">
        <v>500</v>
      </c>
    </row>
    <row r="1963" spans="1:15" s="216" customFormat="1" ht="75" x14ac:dyDescent="0.25">
      <c r="A1963" s="360"/>
      <c r="B1963" s="363"/>
      <c r="C1963" s="13" t="s">
        <v>501</v>
      </c>
      <c r="D1963" s="131" t="s">
        <v>2452</v>
      </c>
      <c r="E1963" s="306">
        <v>353.53899999999999</v>
      </c>
      <c r="F1963" s="306">
        <v>174.19053</v>
      </c>
      <c r="G1963" s="306">
        <v>207.10753</v>
      </c>
      <c r="H1963" s="306">
        <v>201.07526999999999</v>
      </c>
      <c r="I1963" s="306">
        <v>6.03226</v>
      </c>
      <c r="J1963" s="306"/>
      <c r="K1963" s="306">
        <v>218.84938</v>
      </c>
      <c r="L1963" s="306">
        <v>249.43953999999999</v>
      </c>
      <c r="M1963" s="85">
        <v>100</v>
      </c>
      <c r="N1963" s="85">
        <v>100</v>
      </c>
      <c r="O1963" s="229" t="s">
        <v>502</v>
      </c>
    </row>
    <row r="1964" spans="1:15" s="216" customFormat="1" ht="75" x14ac:dyDescent="0.25">
      <c r="A1964" s="360"/>
      <c r="B1964" s="363"/>
      <c r="C1964" s="13" t="s">
        <v>503</v>
      </c>
      <c r="D1964" s="131" t="s">
        <v>2452</v>
      </c>
      <c r="E1964" s="306">
        <v>366.24099999999999</v>
      </c>
      <c r="F1964" s="306">
        <v>239.76651000000001</v>
      </c>
      <c r="G1964" s="306">
        <v>275.43151</v>
      </c>
      <c r="H1964" s="306">
        <v>267.40922999999998</v>
      </c>
      <c r="I1964" s="306">
        <v>8.0222800000000003</v>
      </c>
      <c r="J1964" s="306"/>
      <c r="K1964" s="306">
        <v>342.46487000000002</v>
      </c>
      <c r="L1964" s="306">
        <v>360.00477000000001</v>
      </c>
      <c r="M1964" s="85">
        <v>100</v>
      </c>
      <c r="N1964" s="85">
        <v>100</v>
      </c>
      <c r="O1964" s="229" t="s">
        <v>504</v>
      </c>
    </row>
    <row r="1965" spans="1:15" s="216" customFormat="1" ht="75" x14ac:dyDescent="0.25">
      <c r="A1965" s="360"/>
      <c r="B1965" s="363"/>
      <c r="C1965" s="13" t="s">
        <v>505</v>
      </c>
      <c r="D1965" s="131" t="s">
        <v>2452</v>
      </c>
      <c r="E1965" s="306">
        <v>449.04300000000001</v>
      </c>
      <c r="F1965" s="306">
        <v>233.27719999999999</v>
      </c>
      <c r="G1965" s="306">
        <v>230.73920000000001</v>
      </c>
      <c r="H1965" s="306">
        <v>224.01864</v>
      </c>
      <c r="I1965" s="306">
        <v>6.7205599999999999</v>
      </c>
      <c r="J1965" s="306"/>
      <c r="K1965" s="306">
        <v>346.34981000000005</v>
      </c>
      <c r="L1965" s="306">
        <v>428.80632000000003</v>
      </c>
      <c r="M1965" s="85">
        <v>100</v>
      </c>
      <c r="N1965" s="85">
        <v>100</v>
      </c>
      <c r="O1965" s="229" t="s">
        <v>506</v>
      </c>
    </row>
    <row r="1966" spans="1:15" s="216" customFormat="1" ht="75" x14ac:dyDescent="0.25">
      <c r="A1966" s="360"/>
      <c r="B1966" s="363"/>
      <c r="C1966" s="13" t="s">
        <v>507</v>
      </c>
      <c r="D1966" s="131" t="s">
        <v>2452</v>
      </c>
      <c r="E1966" s="306">
        <v>349.86900000000003</v>
      </c>
      <c r="F1966" s="306">
        <v>193.33711</v>
      </c>
      <c r="G1966" s="306">
        <v>215.81310999999999</v>
      </c>
      <c r="H1966" s="306">
        <v>209.5273</v>
      </c>
      <c r="I1966" s="306">
        <v>6.2858099999999997</v>
      </c>
      <c r="J1966" s="306"/>
      <c r="K1966" s="306">
        <v>306.32808</v>
      </c>
      <c r="L1966" s="306">
        <v>343.17842999999999</v>
      </c>
      <c r="M1966" s="85">
        <v>100</v>
      </c>
      <c r="N1966" s="85">
        <v>100</v>
      </c>
      <c r="O1966" s="229" t="s">
        <v>508</v>
      </c>
    </row>
    <row r="1967" spans="1:15" s="216" customFormat="1" ht="75" x14ac:dyDescent="0.25">
      <c r="A1967" s="360"/>
      <c r="B1967" s="363"/>
      <c r="C1967" s="13" t="s">
        <v>509</v>
      </c>
      <c r="D1967" s="131" t="s">
        <v>2452</v>
      </c>
      <c r="E1967" s="306">
        <v>388.75400000000002</v>
      </c>
      <c r="F1967" s="306">
        <v>220.11439999999999</v>
      </c>
      <c r="G1967" s="306">
        <v>205.7654</v>
      </c>
      <c r="H1967" s="306">
        <v>199.77224000000001</v>
      </c>
      <c r="I1967" s="306">
        <v>5.9931599999999996</v>
      </c>
      <c r="J1967" s="306"/>
      <c r="K1967" s="306">
        <v>300.33289000000002</v>
      </c>
      <c r="L1967" s="306">
        <v>372.59797000000003</v>
      </c>
      <c r="M1967" s="85">
        <v>100</v>
      </c>
      <c r="N1967" s="85">
        <v>100</v>
      </c>
      <c r="O1967" s="229" t="s">
        <v>510</v>
      </c>
    </row>
    <row r="1968" spans="1:15" s="216" customFormat="1" ht="75" x14ac:dyDescent="0.25">
      <c r="A1968" s="360"/>
      <c r="B1968" s="363"/>
      <c r="C1968" s="13" t="s">
        <v>511</v>
      </c>
      <c r="D1968" s="131" t="s">
        <v>2452</v>
      </c>
      <c r="E1968" s="306">
        <v>341.71499999999997</v>
      </c>
      <c r="F1968" s="306">
        <v>179.02615</v>
      </c>
      <c r="G1968" s="306">
        <v>210.89215000000002</v>
      </c>
      <c r="H1968" s="306">
        <v>204.74966000000001</v>
      </c>
      <c r="I1968" s="306">
        <v>6.1424899999999996</v>
      </c>
      <c r="J1968" s="306"/>
      <c r="K1968" s="306">
        <v>304.58573999999999</v>
      </c>
      <c r="L1968" s="306">
        <v>334.4083</v>
      </c>
      <c r="M1968" s="85">
        <v>100</v>
      </c>
      <c r="N1968" s="85">
        <v>100</v>
      </c>
      <c r="O1968" s="229" t="s">
        <v>512</v>
      </c>
    </row>
    <row r="1969" spans="1:15" s="216" customFormat="1" ht="75" x14ac:dyDescent="0.25">
      <c r="A1969" s="360"/>
      <c r="B1969" s="363"/>
      <c r="C1969" s="13" t="s">
        <v>513</v>
      </c>
      <c r="D1969" s="131" t="s">
        <v>2452</v>
      </c>
      <c r="E1969" s="306">
        <v>340.05500000000001</v>
      </c>
      <c r="F1969" s="306">
        <v>172.90063000000001</v>
      </c>
      <c r="G1969" s="306">
        <v>212.60663</v>
      </c>
      <c r="H1969" s="306">
        <v>206.41421</v>
      </c>
      <c r="I1969" s="306">
        <v>6.1924200000000003</v>
      </c>
      <c r="J1969" s="306"/>
      <c r="K1969" s="306">
        <v>299.33758</v>
      </c>
      <c r="L1969" s="306">
        <v>333.68318999999997</v>
      </c>
      <c r="M1969" s="85">
        <v>100</v>
      </c>
      <c r="N1969" s="85">
        <v>100</v>
      </c>
      <c r="O1969" s="229" t="s">
        <v>514</v>
      </c>
    </row>
    <row r="1970" spans="1:15" s="216" customFormat="1" ht="105" x14ac:dyDescent="0.25">
      <c r="A1970" s="360"/>
      <c r="B1970" s="363"/>
      <c r="C1970" s="13" t="s">
        <v>515</v>
      </c>
      <c r="D1970" s="131" t="s">
        <v>2452</v>
      </c>
      <c r="E1970" s="306">
        <v>1027.9639999999999</v>
      </c>
      <c r="F1970" s="306">
        <v>687.98235</v>
      </c>
      <c r="G1970" s="306">
        <v>718.82127000000003</v>
      </c>
      <c r="H1970" s="306">
        <v>697.88472999999999</v>
      </c>
      <c r="I1970" s="306">
        <v>20.936540000000001</v>
      </c>
      <c r="J1970" s="306"/>
      <c r="K1970" s="306">
        <v>875.8273099999999</v>
      </c>
      <c r="L1970" s="306">
        <v>875.8273099999999</v>
      </c>
      <c r="M1970" s="85">
        <v>100</v>
      </c>
      <c r="N1970" s="85">
        <v>100</v>
      </c>
      <c r="O1970" s="229" t="s">
        <v>516</v>
      </c>
    </row>
    <row r="1971" spans="1:15" s="216" customFormat="1" ht="75" x14ac:dyDescent="0.25">
      <c r="A1971" s="360"/>
      <c r="B1971" s="363"/>
      <c r="C1971" s="13" t="s">
        <v>517</v>
      </c>
      <c r="D1971" s="131" t="s">
        <v>2452</v>
      </c>
      <c r="E1971" s="306">
        <v>250</v>
      </c>
      <c r="F1971" s="306">
        <v>16.806000000000012</v>
      </c>
      <c r="G1971" s="306">
        <v>239.57599999999999</v>
      </c>
      <c r="H1971" s="306">
        <v>232.59806</v>
      </c>
      <c r="I1971" s="306">
        <v>6.9779400000000003</v>
      </c>
      <c r="J1971" s="306"/>
      <c r="K1971" s="306">
        <v>233.19399999999999</v>
      </c>
      <c r="L1971" s="306">
        <v>233.19399999999999</v>
      </c>
      <c r="M1971" s="85">
        <v>100</v>
      </c>
      <c r="N1971" s="85">
        <v>100</v>
      </c>
      <c r="O1971" s="229" t="s">
        <v>518</v>
      </c>
    </row>
    <row r="1972" spans="1:15" s="216" customFormat="1" ht="75" x14ac:dyDescent="0.25">
      <c r="A1972" s="360"/>
      <c r="B1972" s="363"/>
      <c r="C1972" s="13" t="s">
        <v>519</v>
      </c>
      <c r="D1972" s="131" t="s">
        <v>2452</v>
      </c>
      <c r="E1972" s="306">
        <v>450</v>
      </c>
      <c r="F1972" s="306">
        <v>41.40424999999999</v>
      </c>
      <c r="G1972" s="306">
        <v>377.29424999999998</v>
      </c>
      <c r="H1972" s="306">
        <v>366.30509999999998</v>
      </c>
      <c r="I1972" s="306">
        <v>10.98915</v>
      </c>
      <c r="J1972" s="306"/>
      <c r="K1972" s="306">
        <v>408.59575000000001</v>
      </c>
      <c r="L1972" s="306">
        <v>408.59575000000001</v>
      </c>
      <c r="M1972" s="85">
        <v>100</v>
      </c>
      <c r="N1972" s="85">
        <v>100</v>
      </c>
      <c r="O1972" s="229" t="s">
        <v>520</v>
      </c>
    </row>
    <row r="1973" spans="1:15" s="216" customFormat="1" ht="75" x14ac:dyDescent="0.25">
      <c r="A1973" s="360"/>
      <c r="B1973" s="363"/>
      <c r="C1973" s="13" t="s">
        <v>521</v>
      </c>
      <c r="D1973" s="131" t="s">
        <v>2452</v>
      </c>
      <c r="E1973" s="306">
        <v>303.101</v>
      </c>
      <c r="F1973" s="306">
        <v>209.68261000000001</v>
      </c>
      <c r="G1973" s="306">
        <v>215.58160999999998</v>
      </c>
      <c r="H1973" s="306">
        <v>209.30253999999999</v>
      </c>
      <c r="I1973" s="306">
        <v>6.2790699999999999</v>
      </c>
      <c r="J1973" s="306"/>
      <c r="K1973" s="306">
        <v>233.58186000000001</v>
      </c>
      <c r="L1973" s="306">
        <v>233.58186000000001</v>
      </c>
      <c r="M1973" s="85">
        <v>100</v>
      </c>
      <c r="N1973" s="85">
        <v>100</v>
      </c>
      <c r="O1973" s="229" t="s">
        <v>522</v>
      </c>
    </row>
    <row r="1974" spans="1:15" s="216" customFormat="1" ht="75" x14ac:dyDescent="0.25">
      <c r="A1974" s="360"/>
      <c r="B1974" s="363"/>
      <c r="C1974" s="13" t="s">
        <v>523</v>
      </c>
      <c r="D1974" s="131" t="s">
        <v>2452</v>
      </c>
      <c r="E1974" s="306">
        <v>300.06200000000001</v>
      </c>
      <c r="F1974" s="306">
        <v>207.47155000000001</v>
      </c>
      <c r="G1974" s="306">
        <v>216.40955</v>
      </c>
      <c r="H1974" s="306">
        <v>210.10636</v>
      </c>
      <c r="I1974" s="306">
        <v>6.3031899999999998</v>
      </c>
      <c r="J1974" s="306"/>
      <c r="K1974" s="306">
        <v>230.17975000000001</v>
      </c>
      <c r="L1974" s="306">
        <v>230.17975000000001</v>
      </c>
      <c r="M1974" s="85">
        <v>100</v>
      </c>
      <c r="N1974" s="85">
        <v>100</v>
      </c>
      <c r="O1974" s="229" t="s">
        <v>524</v>
      </c>
    </row>
    <row r="1975" spans="1:15" s="216" customFormat="1" ht="75.75" thickBot="1" x14ac:dyDescent="0.3">
      <c r="A1975" s="365"/>
      <c r="B1975" s="377"/>
      <c r="C1975" s="15" t="s">
        <v>525</v>
      </c>
      <c r="D1975" s="132" t="s">
        <v>2452</v>
      </c>
      <c r="E1975" s="307">
        <v>309.077</v>
      </c>
      <c r="F1975" s="307">
        <v>214.23851999999999</v>
      </c>
      <c r="G1975" s="307">
        <v>214.16152</v>
      </c>
      <c r="H1975" s="307">
        <v>207.92381</v>
      </c>
      <c r="I1975" s="307">
        <v>6.2377099999999999</v>
      </c>
      <c r="J1975" s="307"/>
      <c r="K1975" s="307">
        <v>262.33375000000001</v>
      </c>
      <c r="L1975" s="307">
        <v>262.33375000000001</v>
      </c>
      <c r="M1975" s="91">
        <v>100</v>
      </c>
      <c r="N1975" s="91">
        <v>100</v>
      </c>
      <c r="O1975" s="227" t="s">
        <v>526</v>
      </c>
    </row>
  </sheetData>
  <mergeCells count="524">
    <mergeCell ref="A1:O1"/>
    <mergeCell ref="C3:C5"/>
    <mergeCell ref="B3:B5"/>
    <mergeCell ref="A3:A5"/>
    <mergeCell ref="Q1492:Q1497"/>
    <mergeCell ref="A6:O6"/>
    <mergeCell ref="A65:O65"/>
    <mergeCell ref="A162:O162"/>
    <mergeCell ref="A244:O244"/>
    <mergeCell ref="A299:O299"/>
    <mergeCell ref="A365:O365"/>
    <mergeCell ref="A448:O448"/>
    <mergeCell ref="A486:O486"/>
    <mergeCell ref="A566:O566"/>
    <mergeCell ref="A721:O721"/>
    <mergeCell ref="A791:O791"/>
    <mergeCell ref="A901:O901"/>
    <mergeCell ref="A1080:O1080"/>
    <mergeCell ref="A1142:O1142"/>
    <mergeCell ref="A1214:O1214"/>
    <mergeCell ref="A1294:O1294"/>
    <mergeCell ref="A1410:O1410"/>
    <mergeCell ref="A1476:O1476"/>
    <mergeCell ref="A1384:A1409"/>
    <mergeCell ref="P1738:P1740"/>
    <mergeCell ref="B567:B568"/>
    <mergeCell ref="A25:A27"/>
    <mergeCell ref="A1624:A1640"/>
    <mergeCell ref="B1624:B1627"/>
    <mergeCell ref="B1628:B1640"/>
    <mergeCell ref="A1641:A1642"/>
    <mergeCell ref="A1649:A1652"/>
    <mergeCell ref="B1649:B1652"/>
    <mergeCell ref="A1643:A1644"/>
    <mergeCell ref="B1643:B1644"/>
    <mergeCell ref="A1645:A1648"/>
    <mergeCell ref="B1645:B1648"/>
    <mergeCell ref="A1653:A1657"/>
    <mergeCell ref="B1653:B1657"/>
    <mergeCell ref="A1608:A1613"/>
    <mergeCell ref="B1608:B1610"/>
    <mergeCell ref="B1611:B1613"/>
    <mergeCell ref="A1614:A1621"/>
    <mergeCell ref="B1614:B1616"/>
    <mergeCell ref="B1641:B1642"/>
    <mergeCell ref="B1622:B1623"/>
    <mergeCell ref="B1447:B1451"/>
    <mergeCell ref="A1452:A1453"/>
    <mergeCell ref="B1384:B1405"/>
    <mergeCell ref="C1477:O1477"/>
    <mergeCell ref="B1442:B1444"/>
    <mergeCell ref="A1445:A1446"/>
    <mergeCell ref="B1445:B1446"/>
    <mergeCell ref="A1411:A1412"/>
    <mergeCell ref="B1411:B1412"/>
    <mergeCell ref="A1413:A1415"/>
    <mergeCell ref="B1414:B1415"/>
    <mergeCell ref="A1423:A1426"/>
    <mergeCell ref="B1423:B1424"/>
    <mergeCell ref="B1425:B1426"/>
    <mergeCell ref="A1427:A1433"/>
    <mergeCell ref="B1427:B1432"/>
    <mergeCell ref="B1406:B1409"/>
    <mergeCell ref="A1259:A1260"/>
    <mergeCell ref="B1259:B1260"/>
    <mergeCell ref="A1261:A1281"/>
    <mergeCell ref="B1261:B1281"/>
    <mergeCell ref="A1244:A1245"/>
    <mergeCell ref="A1246:A1247"/>
    <mergeCell ref="B1246:B1247"/>
    <mergeCell ref="A1248:A1258"/>
    <mergeCell ref="B1248:B1250"/>
    <mergeCell ref="B1251:B1258"/>
    <mergeCell ref="B1366:B1372"/>
    <mergeCell ref="A1282:A1293"/>
    <mergeCell ref="B1282:B1293"/>
    <mergeCell ref="A1352:A1359"/>
    <mergeCell ref="B1352:B1353"/>
    <mergeCell ref="B1354:B1359"/>
    <mergeCell ref="A1360:A1365"/>
    <mergeCell ref="B1361:B1365"/>
    <mergeCell ref="A1366:A1383"/>
    <mergeCell ref="A1233:A1239"/>
    <mergeCell ref="B1233:B1239"/>
    <mergeCell ref="A1240:A1243"/>
    <mergeCell ref="B1240:B1243"/>
    <mergeCell ref="A1098:A1109"/>
    <mergeCell ref="B1098:B1109"/>
    <mergeCell ref="A1110:A1123"/>
    <mergeCell ref="B1110:B1122"/>
    <mergeCell ref="A1226:A1232"/>
    <mergeCell ref="B1226:B1232"/>
    <mergeCell ref="A1223:A1225"/>
    <mergeCell ref="B1223:B1225"/>
    <mergeCell ref="B1179:B1181"/>
    <mergeCell ref="A1182:A1187"/>
    <mergeCell ref="B1182:B1183"/>
    <mergeCell ref="B1184:B1187"/>
    <mergeCell ref="B1148:B1159"/>
    <mergeCell ref="A1160:A1161"/>
    <mergeCell ref="B1160:B1161"/>
    <mergeCell ref="A1162:A1169"/>
    <mergeCell ref="A1216:A1222"/>
    <mergeCell ref="B1216:B1217"/>
    <mergeCell ref="B1218:B1222"/>
    <mergeCell ref="A1202:A1211"/>
    <mergeCell ref="B1202:B1203"/>
    <mergeCell ref="B1204:B1211"/>
    <mergeCell ref="B904:B905"/>
    <mergeCell ref="A1082:A1085"/>
    <mergeCell ref="A1086:A1088"/>
    <mergeCell ref="B1087:B1088"/>
    <mergeCell ref="A1089:A1097"/>
    <mergeCell ref="B1089:B1097"/>
    <mergeCell ref="A1191:A1201"/>
    <mergeCell ref="B1191:B1201"/>
    <mergeCell ref="B1162:B1169"/>
    <mergeCell ref="A1170:A1174"/>
    <mergeCell ref="A1188:A1190"/>
    <mergeCell ref="B1189:B1190"/>
    <mergeCell ref="B1176:B1177"/>
    <mergeCell ref="A1124:A1135"/>
    <mergeCell ref="B1124:B1134"/>
    <mergeCell ref="B1082:B1085"/>
    <mergeCell ref="A1179:A1181"/>
    <mergeCell ref="B880:B882"/>
    <mergeCell ref="A883:A884"/>
    <mergeCell ref="B883:B884"/>
    <mergeCell ref="B950:B1015"/>
    <mergeCell ref="A1016:A1079"/>
    <mergeCell ref="B1016:B1079"/>
    <mergeCell ref="B1170:B1173"/>
    <mergeCell ref="A1175:A1177"/>
    <mergeCell ref="A885:A900"/>
    <mergeCell ref="B885:B900"/>
    <mergeCell ref="A812:A816"/>
    <mergeCell ref="B812:B816"/>
    <mergeCell ref="A794:A795"/>
    <mergeCell ref="B533:B534"/>
    <mergeCell ref="A535:A548"/>
    <mergeCell ref="B535:B548"/>
    <mergeCell ref="A558:A560"/>
    <mergeCell ref="B558:B560"/>
    <mergeCell ref="A561:A565"/>
    <mergeCell ref="B561:B565"/>
    <mergeCell ref="A549:A553"/>
    <mergeCell ref="B549:B553"/>
    <mergeCell ref="A554:A557"/>
    <mergeCell ref="B554:B557"/>
    <mergeCell ref="A583:A586"/>
    <mergeCell ref="B583:B586"/>
    <mergeCell ref="A567:A568"/>
    <mergeCell ref="A569:A573"/>
    <mergeCell ref="B569:B573"/>
    <mergeCell ref="A574:A582"/>
    <mergeCell ref="B574:B582"/>
    <mergeCell ref="B366:B368"/>
    <mergeCell ref="B369:B372"/>
    <mergeCell ref="A373:A374"/>
    <mergeCell ref="B373:B374"/>
    <mergeCell ref="A375:A376"/>
    <mergeCell ref="A377:A383"/>
    <mergeCell ref="A350:A351"/>
    <mergeCell ref="B794:B795"/>
    <mergeCell ref="A797:A811"/>
    <mergeCell ref="B797:B811"/>
    <mergeCell ref="B66:B68"/>
    <mergeCell ref="A69:A70"/>
    <mergeCell ref="A163:A165"/>
    <mergeCell ref="B164:B165"/>
    <mergeCell ref="B1373:B1383"/>
    <mergeCell ref="A1144:A1147"/>
    <mergeCell ref="B1144:B1147"/>
    <mergeCell ref="A1148:A1159"/>
    <mergeCell ref="A449:A452"/>
    <mergeCell ref="A1333:A1334"/>
    <mergeCell ref="B1333:B1334"/>
    <mergeCell ref="A1335:A1341"/>
    <mergeCell ref="B1336:B1341"/>
    <mergeCell ref="A1343:A1346"/>
    <mergeCell ref="A1350:A1351"/>
    <mergeCell ref="B1343:B1346"/>
    <mergeCell ref="A1347:A1349"/>
    <mergeCell ref="B1347:B1349"/>
    <mergeCell ref="B498:B506"/>
    <mergeCell ref="A461:A462"/>
    <mergeCell ref="B69:B70"/>
    <mergeCell ref="B193:B229"/>
    <mergeCell ref="A465:A474"/>
    <mergeCell ref="B465:B474"/>
    <mergeCell ref="A152:A154"/>
    <mergeCell ref="B152:B154"/>
    <mergeCell ref="B156:B160"/>
    <mergeCell ref="A318:A320"/>
    <mergeCell ref="B318:B320"/>
    <mergeCell ref="A322:A323"/>
    <mergeCell ref="A37:A43"/>
    <mergeCell ref="B37:B41"/>
    <mergeCell ref="A71:A86"/>
    <mergeCell ref="B71:B76"/>
    <mergeCell ref="B77:B86"/>
    <mergeCell ref="A136:A137"/>
    <mergeCell ref="A138:A151"/>
    <mergeCell ref="B138:B151"/>
    <mergeCell ref="B99:B110"/>
    <mergeCell ref="A111:A116"/>
    <mergeCell ref="B111:B116"/>
    <mergeCell ref="A87:A95"/>
    <mergeCell ref="B87:B95"/>
    <mergeCell ref="A96:A110"/>
    <mergeCell ref="B96:B98"/>
    <mergeCell ref="B186:B188"/>
    <mergeCell ref="A170:A188"/>
    <mergeCell ref="A66:A68"/>
    <mergeCell ref="B191:B192"/>
    <mergeCell ref="A168:A169"/>
    <mergeCell ref="B168:B169"/>
    <mergeCell ref="B324:B325"/>
    <mergeCell ref="A326:A331"/>
    <mergeCell ref="B326:B331"/>
    <mergeCell ref="A332:A333"/>
    <mergeCell ref="B332:B333"/>
    <mergeCell ref="B230:B243"/>
    <mergeCell ref="A193:A243"/>
    <mergeCell ref="A274:A298"/>
    <mergeCell ref="B274:B283"/>
    <mergeCell ref="B322:B323"/>
    <mergeCell ref="B170:B185"/>
    <mergeCell ref="A190:A192"/>
    <mergeCell ref="A300:A304"/>
    <mergeCell ref="B300:B304"/>
    <mergeCell ref="A305:A315"/>
    <mergeCell ref="B305:B308"/>
    <mergeCell ref="B309:B315"/>
    <mergeCell ref="B247:B256"/>
    <mergeCell ref="A257:A260"/>
    <mergeCell ref="B257:B260"/>
    <mergeCell ref="A270:A273"/>
    <mergeCell ref="B42:B43"/>
    <mergeCell ref="A44:A51"/>
    <mergeCell ref="B44:B48"/>
    <mergeCell ref="B49:B51"/>
    <mergeCell ref="A52:A64"/>
    <mergeCell ref="B52:B59"/>
    <mergeCell ref="B60:B64"/>
    <mergeCell ref="O3:O4"/>
    <mergeCell ref="E2:J2"/>
    <mergeCell ref="D3:D4"/>
    <mergeCell ref="E3:E4"/>
    <mergeCell ref="F3:F4"/>
    <mergeCell ref="G3:J3"/>
    <mergeCell ref="O164:O165"/>
    <mergeCell ref="P447:AB447"/>
    <mergeCell ref="K3:L3"/>
    <mergeCell ref="M3:N3"/>
    <mergeCell ref="P190:AB191"/>
    <mergeCell ref="A16:A19"/>
    <mergeCell ref="B16:B19"/>
    <mergeCell ref="A20:A24"/>
    <mergeCell ref="B20:B23"/>
    <mergeCell ref="A7:A8"/>
    <mergeCell ref="B7:B8"/>
    <mergeCell ref="A11:A15"/>
    <mergeCell ref="B11:B15"/>
    <mergeCell ref="A119:A135"/>
    <mergeCell ref="B119:B125"/>
    <mergeCell ref="B126:B135"/>
    <mergeCell ref="B25:B26"/>
    <mergeCell ref="A28:A33"/>
    <mergeCell ref="B28:B32"/>
    <mergeCell ref="A35:A36"/>
    <mergeCell ref="B35:B36"/>
    <mergeCell ref="A156:A160"/>
    <mergeCell ref="P446:AB446"/>
    <mergeCell ref="A247:A256"/>
    <mergeCell ref="A498:A506"/>
    <mergeCell ref="B350:B351"/>
    <mergeCell ref="A353:A357"/>
    <mergeCell ref="B353:B357"/>
    <mergeCell ref="A358:A363"/>
    <mergeCell ref="A245:A246"/>
    <mergeCell ref="B245:B246"/>
    <mergeCell ref="A334:A338"/>
    <mergeCell ref="B348:B349"/>
    <mergeCell ref="A463:A464"/>
    <mergeCell ref="B463:B464"/>
    <mergeCell ref="B334:B338"/>
    <mergeCell ref="A339:A347"/>
    <mergeCell ref="B339:B347"/>
    <mergeCell ref="A348:A349"/>
    <mergeCell ref="B413:B420"/>
    <mergeCell ref="A423:A427"/>
    <mergeCell ref="B423:B427"/>
    <mergeCell ref="B270:B273"/>
    <mergeCell ref="A401:A412"/>
    <mergeCell ref="B401:B412"/>
    <mergeCell ref="B284:B298"/>
    <mergeCell ref="A324:A325"/>
    <mergeCell ref="A366:A372"/>
    <mergeCell ref="A392:A400"/>
    <mergeCell ref="B392:B400"/>
    <mergeCell ref="A429:A446"/>
    <mergeCell ref="A387:A391"/>
    <mergeCell ref="B387:B391"/>
    <mergeCell ref="B450:B452"/>
    <mergeCell ref="A453:A460"/>
    <mergeCell ref="B453:B454"/>
    <mergeCell ref="A475:A485"/>
    <mergeCell ref="B475:B485"/>
    <mergeCell ref="A261:A269"/>
    <mergeCell ref="B261:B267"/>
    <mergeCell ref="B268:B269"/>
    <mergeCell ref="B507:B511"/>
    <mergeCell ref="A512:A526"/>
    <mergeCell ref="B512:B526"/>
    <mergeCell ref="A527:A532"/>
    <mergeCell ref="B527:B532"/>
    <mergeCell ref="A533:A534"/>
    <mergeCell ref="B384:B386"/>
    <mergeCell ref="A316:A317"/>
    <mergeCell ref="B316:B317"/>
    <mergeCell ref="B358:B363"/>
    <mergeCell ref="B429:B446"/>
    <mergeCell ref="A413:A420"/>
    <mergeCell ref="B455:B460"/>
    <mergeCell ref="A487:A491"/>
    <mergeCell ref="B487:B491"/>
    <mergeCell ref="A507:A511"/>
    <mergeCell ref="A493:A497"/>
    <mergeCell ref="B493:B497"/>
    <mergeCell ref="B377:B381"/>
    <mergeCell ref="B382:B383"/>
    <mergeCell ref="A384:A386"/>
    <mergeCell ref="A639:A642"/>
    <mergeCell ref="B639:B642"/>
    <mergeCell ref="A587:A609"/>
    <mergeCell ref="B587:B606"/>
    <mergeCell ref="B607:B609"/>
    <mergeCell ref="A644:A720"/>
    <mergeCell ref="B644:B681"/>
    <mergeCell ref="B682:B720"/>
    <mergeCell ref="B619:B620"/>
    <mergeCell ref="A630:A637"/>
    <mergeCell ref="B630:B635"/>
    <mergeCell ref="B636:B637"/>
    <mergeCell ref="A621:A629"/>
    <mergeCell ref="B621:B629"/>
    <mergeCell ref="A610:A613"/>
    <mergeCell ref="B610:B613"/>
    <mergeCell ref="A615:A620"/>
    <mergeCell ref="B615:B618"/>
    <mergeCell ref="A743:A749"/>
    <mergeCell ref="B743:B749"/>
    <mergeCell ref="A750:A767"/>
    <mergeCell ref="B750:B767"/>
    <mergeCell ref="A722:A725"/>
    <mergeCell ref="B722:B725"/>
    <mergeCell ref="A726:A742"/>
    <mergeCell ref="B726:B739"/>
    <mergeCell ref="B740:B742"/>
    <mergeCell ref="A768:A784"/>
    <mergeCell ref="B768:B778"/>
    <mergeCell ref="B779:B784"/>
    <mergeCell ref="A785:A790"/>
    <mergeCell ref="B785:B790"/>
    <mergeCell ref="A1295:A1331"/>
    <mergeCell ref="B1295:B1331"/>
    <mergeCell ref="A902:A903"/>
    <mergeCell ref="B902:B903"/>
    <mergeCell ref="A904:A906"/>
    <mergeCell ref="A907:A923"/>
    <mergeCell ref="B907:B921"/>
    <mergeCell ref="B922:B923"/>
    <mergeCell ref="A924:A1015"/>
    <mergeCell ref="B924:B949"/>
    <mergeCell ref="A792:A793"/>
    <mergeCell ref="B792:B793"/>
    <mergeCell ref="A1136:A1141"/>
    <mergeCell ref="B1136:B1141"/>
    <mergeCell ref="A880:A882"/>
    <mergeCell ref="A819:A845"/>
    <mergeCell ref="B819:B845"/>
    <mergeCell ref="A846:A879"/>
    <mergeCell ref="B846:B879"/>
    <mergeCell ref="B1875:B1879"/>
    <mergeCell ref="A1888:A1912"/>
    <mergeCell ref="B1888:B1906"/>
    <mergeCell ref="B1907:B1912"/>
    <mergeCell ref="A1854:A1861"/>
    <mergeCell ref="B1854:B1858"/>
    <mergeCell ref="A1689:A1696"/>
    <mergeCell ref="B1689:B1696"/>
    <mergeCell ref="A1697:A1712"/>
    <mergeCell ref="B1809:B1810"/>
    <mergeCell ref="A1812:A1822"/>
    <mergeCell ref="B1812:B1816"/>
    <mergeCell ref="B1817:B1822"/>
    <mergeCell ref="A1793:O1793"/>
    <mergeCell ref="B1867:B1868"/>
    <mergeCell ref="A1869:A1870"/>
    <mergeCell ref="B1869:B1870"/>
    <mergeCell ref="B1859:B1861"/>
    <mergeCell ref="A1823:A1832"/>
    <mergeCell ref="B1823:B1831"/>
    <mergeCell ref="A1834:A1848"/>
    <mergeCell ref="B1834:B1844"/>
    <mergeCell ref="B1845:B1848"/>
    <mergeCell ref="A1794:A1797"/>
    <mergeCell ref="A1674:A1677"/>
    <mergeCell ref="B1674:B1676"/>
    <mergeCell ref="A1678:A1684"/>
    <mergeCell ref="B1678:B1680"/>
    <mergeCell ref="B1681:B1684"/>
    <mergeCell ref="A1685:A1688"/>
    <mergeCell ref="B1685:B1687"/>
    <mergeCell ref="A1747:A1760"/>
    <mergeCell ref="B1747:B1748"/>
    <mergeCell ref="B1749:B1760"/>
    <mergeCell ref="A1671:A1673"/>
    <mergeCell ref="B1672:B1673"/>
    <mergeCell ref="B1661:B1662"/>
    <mergeCell ref="B1663:B1669"/>
    <mergeCell ref="A1447:A1451"/>
    <mergeCell ref="A1454:A1457"/>
    <mergeCell ref="B1454:B1457"/>
    <mergeCell ref="A1416:A1417"/>
    <mergeCell ref="B1416:B1417"/>
    <mergeCell ref="A1418:A1422"/>
    <mergeCell ref="B1418:B1421"/>
    <mergeCell ref="A1436:A1444"/>
    <mergeCell ref="B1436:B1441"/>
    <mergeCell ref="A1458:A1462"/>
    <mergeCell ref="B1458:B1459"/>
    <mergeCell ref="B1460:B1462"/>
    <mergeCell ref="A1463:A1471"/>
    <mergeCell ref="B1464:B1471"/>
    <mergeCell ref="A1473:A1475"/>
    <mergeCell ref="B1473:B1475"/>
    <mergeCell ref="A1661:A1669"/>
    <mergeCell ref="B1520:B1522"/>
    <mergeCell ref="A1520:A1522"/>
    <mergeCell ref="A1592:A1606"/>
    <mergeCell ref="B1527:B1528"/>
    <mergeCell ref="B1478:B1497"/>
    <mergeCell ref="B1498:B1499"/>
    <mergeCell ref="A1478:A1499"/>
    <mergeCell ref="A1561:A1566"/>
    <mergeCell ref="B1561:B1566"/>
    <mergeCell ref="A1530:A1560"/>
    <mergeCell ref="B1530:B1559"/>
    <mergeCell ref="A1660:O1660"/>
    <mergeCell ref="B1592:B1595"/>
    <mergeCell ref="B1596:B1606"/>
    <mergeCell ref="A1578:A1585"/>
    <mergeCell ref="B1578:B1584"/>
    <mergeCell ref="A1586:A1588"/>
    <mergeCell ref="B1586:B1587"/>
    <mergeCell ref="A1589:A1591"/>
    <mergeCell ref="B1590:B1591"/>
    <mergeCell ref="A1526:O1526"/>
    <mergeCell ref="A1577:O1577"/>
    <mergeCell ref="A1513:A1518"/>
    <mergeCell ref="A1568:A1576"/>
    <mergeCell ref="B1568:B1576"/>
    <mergeCell ref="B1794:B1796"/>
    <mergeCell ref="A1799:A1804"/>
    <mergeCell ref="B1799:B1804"/>
    <mergeCell ref="A1849:A1853"/>
    <mergeCell ref="B1849:B1853"/>
    <mergeCell ref="A1807:A1810"/>
    <mergeCell ref="B1807:B1808"/>
    <mergeCell ref="B1500:B1512"/>
    <mergeCell ref="A1500:A1512"/>
    <mergeCell ref="B1513:B1518"/>
    <mergeCell ref="A1715:A1733"/>
    <mergeCell ref="B1715:B1731"/>
    <mergeCell ref="B1732:B1733"/>
    <mergeCell ref="A1734:O1734"/>
    <mergeCell ref="A1781:A1785"/>
    <mergeCell ref="B1781:B1782"/>
    <mergeCell ref="B1783:B1785"/>
    <mergeCell ref="A1745:A1746"/>
    <mergeCell ref="B1745:B1746"/>
    <mergeCell ref="B1698:B1712"/>
    <mergeCell ref="A1713:A1714"/>
    <mergeCell ref="B1713:B1714"/>
    <mergeCell ref="B1617:B1621"/>
    <mergeCell ref="A1527:A1529"/>
    <mergeCell ref="A1929:A1975"/>
    <mergeCell ref="B1929:B1933"/>
    <mergeCell ref="B1934:B1975"/>
    <mergeCell ref="A1920:A1927"/>
    <mergeCell ref="B1921:B1927"/>
    <mergeCell ref="A1913:A1919"/>
    <mergeCell ref="B1913:B1915"/>
    <mergeCell ref="B1916:B1919"/>
    <mergeCell ref="A1880:A1882"/>
    <mergeCell ref="B1881:B1882"/>
    <mergeCell ref="A1883:A1887"/>
    <mergeCell ref="B1883:B1887"/>
    <mergeCell ref="A1862:A1868"/>
    <mergeCell ref="B1862:B1866"/>
    <mergeCell ref="A1871:A1872"/>
    <mergeCell ref="A1873:A1879"/>
    <mergeCell ref="B1873:B1874"/>
    <mergeCell ref="A1787:A1792"/>
    <mergeCell ref="B1787:B1792"/>
    <mergeCell ref="A1622:A1623"/>
    <mergeCell ref="A1771:A1772"/>
    <mergeCell ref="B1771:B1772"/>
    <mergeCell ref="A1775:A1777"/>
    <mergeCell ref="B1776:B1777"/>
    <mergeCell ref="A1761:A1763"/>
    <mergeCell ref="B1761:B1763"/>
    <mergeCell ref="A1764:A1770"/>
    <mergeCell ref="B1764:B1769"/>
    <mergeCell ref="A1778:A1780"/>
    <mergeCell ref="B1778:B1780"/>
    <mergeCell ref="A1735:A1737"/>
    <mergeCell ref="B1735:B1737"/>
    <mergeCell ref="A1738:A1741"/>
    <mergeCell ref="B1738:B1741"/>
    <mergeCell ref="A1742:A1744"/>
    <mergeCell ref="B1742:B1743"/>
  </mergeCells>
  <phoneticPr fontId="0" type="noConversion"/>
  <hyperlinks>
    <hyperlink ref="O1933" r:id="rId1"/>
    <hyperlink ref="O1954" r:id="rId2"/>
    <hyperlink ref="O1955" r:id="rId3"/>
    <hyperlink ref="O1957" r:id="rId4"/>
    <hyperlink ref="O1956" r:id="rId5" display="https://prozorro.gov.ua/tender/UA-2019-07-08-001329-b   "/>
  </hyperlinks>
  <pageMargins left="0.11811023622047245" right="0.11811023622047245" top="0.19685039370078741" bottom="0.19685039370078741" header="0" footer="0"/>
  <pageSetup paperSize="9" scale="67" fitToHeight="500" orientation="landscape" blackAndWhite="1" horizontalDpi="4294967295" verticalDpi="4294967295" r:id="rId6"/>
  <headerFooter>
    <oddFooter>&amp;R&amp;P</oddFooter>
  </headerFooter>
  <rowBreaks count="3" manualBreakCount="3">
    <brk id="1519" max="14" man="1"/>
    <brk id="1731" max="14" man="1"/>
    <brk id="1739" max="14" man="1"/>
  </rowBreaks>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Свод</vt:lpstr>
      <vt:lpstr>Свод!Заголовки_для_печати</vt:lpstr>
      <vt:lpstr>Свод!Область_печати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Рабошук Ярослав Олексійович</dc:creator>
  <cp:lastModifiedBy>Олександра Змієвець</cp:lastModifiedBy>
  <cp:lastPrinted>2019-11-06T07:19:44Z</cp:lastPrinted>
  <dcterms:created xsi:type="dcterms:W3CDTF">2019-10-23T13:00:37Z</dcterms:created>
  <dcterms:modified xsi:type="dcterms:W3CDTF">2019-11-06T08:56:08Z</dcterms:modified>
</cp:coreProperties>
</file>